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390" windowHeight="7320" activeTab="0"/>
  </bookViews>
  <sheets>
    <sheet name="Зависимость Zs от частоты" sheetId="1" r:id="rId1"/>
    <sheet name="Зависимость КСВ от частоты" sheetId="2" r:id="rId2"/>
  </sheets>
  <definedNames/>
  <calcPr fullCalcOnLoad="1"/>
</workbook>
</file>

<file path=xl/sharedStrings.xml><?xml version="1.0" encoding="utf-8"?>
<sst xmlns="http://schemas.openxmlformats.org/spreadsheetml/2006/main" count="66" uniqueCount="55">
  <si>
    <t>Коэффициент стоячей волны =</t>
  </si>
  <si>
    <t>C=</t>
  </si>
  <si>
    <t>Z=</t>
  </si>
  <si>
    <t>Коэффициент отражения =</t>
  </si>
  <si>
    <t>Частота в МГц (F) =</t>
  </si>
  <si>
    <t>Индуктив. составляющая (мкН)=</t>
  </si>
  <si>
    <t>Емкостная составляющая (пф)=</t>
  </si>
  <si>
    <t xml:space="preserve">            Переменные</t>
  </si>
  <si>
    <t xml:space="preserve">            в программе</t>
  </si>
  <si>
    <t>K=</t>
  </si>
  <si>
    <t>R=</t>
  </si>
  <si>
    <t>референтное R (КСВ)</t>
  </si>
  <si>
    <t>U1-входное напряжение (V) =</t>
  </si>
  <si>
    <t>F-частота  (МГц) =</t>
  </si>
  <si>
    <t>U2-напряжение на ёмкости (V) =</t>
  </si>
  <si>
    <t>U3-напряжение на АФУ (V) =</t>
  </si>
  <si>
    <t xml:space="preserve">   Значение для анализа берётся из этой строки если реактивное сопротивление со знаком "+"</t>
  </si>
  <si>
    <t xml:space="preserve">      степ.коэфф.</t>
  </si>
  <si>
    <t xml:space="preserve"> балластная ёмкость</t>
  </si>
  <si>
    <t>ПРИМЕЧАНИЯ:</t>
  </si>
  <si>
    <t xml:space="preserve">  5. Управляя тумблерами изм.блока снимать показания мультиметра и вводить величины напряжений U1, U2, U3 в таблицу программы.</t>
  </si>
  <si>
    <t xml:space="preserve">  7. Изменить значение частоты на трансивере и провести след. измерения по пунктам 5-6</t>
  </si>
  <si>
    <t xml:space="preserve">  3. Ввести значение частот в МГц и установить начальную частоту на трансивере.
</t>
  </si>
  <si>
    <t xml:space="preserve"> Перенос введёных данных на 2-ю страницу осуществляется автоматически.</t>
  </si>
  <si>
    <t>Оптимальное разрешение экрана монитора 1280х1024</t>
  </si>
  <si>
    <r>
      <t xml:space="preserve">   Значение для анализа берётся из этой строки если реактивное сопротивление со знаком </t>
    </r>
    <r>
      <rPr>
        <b/>
        <sz val="11"/>
        <color indexed="12"/>
        <rFont val="Arial Cyr"/>
        <family val="0"/>
      </rPr>
      <t>"-"</t>
    </r>
  </si>
  <si>
    <r>
      <t xml:space="preserve">   Значение для анализа берётся из этой строки если реактивное сопротивление со знаком </t>
    </r>
    <r>
      <rPr>
        <b/>
        <sz val="11"/>
        <color indexed="12"/>
        <rFont val="Arial Cyr"/>
        <family val="0"/>
      </rPr>
      <t>"+"</t>
    </r>
  </si>
  <si>
    <r>
      <t xml:space="preserve">  1. Установить в изм.блоке "балластную" ёмкость  для соответствующего диапазона и ввести значение этой  ёмкости  </t>
    </r>
    <r>
      <rPr>
        <b/>
        <sz val="10"/>
        <color indexed="10"/>
        <rFont val="Arial Cyr"/>
        <family val="0"/>
      </rPr>
      <t>"C"</t>
    </r>
    <r>
      <rPr>
        <b/>
        <sz val="10"/>
        <color indexed="8"/>
        <rFont val="Arial Cyr"/>
        <family val="0"/>
      </rPr>
      <t xml:space="preserve">  в окно "Переменные в программе".</t>
    </r>
  </si>
  <si>
    <r>
      <t xml:space="preserve">  2. Ввести значение "референтного"  </t>
    </r>
    <r>
      <rPr>
        <b/>
        <sz val="10"/>
        <color indexed="10"/>
        <rFont val="Arial Cyr"/>
        <family val="0"/>
      </rPr>
      <t>R</t>
    </r>
    <r>
      <rPr>
        <b/>
        <sz val="10"/>
        <color indexed="8"/>
        <rFont val="Arial Cyr"/>
        <family val="0"/>
      </rPr>
      <t xml:space="preserve">  в разумном диапазоне.  Используется в расчёте КСВ.  Значение степ. коэфф.  </t>
    </r>
    <r>
      <rPr>
        <b/>
        <sz val="10"/>
        <color indexed="10"/>
        <rFont val="Arial Cyr"/>
        <family val="0"/>
      </rPr>
      <t>"K"</t>
    </r>
    <r>
      <rPr>
        <b/>
        <sz val="10"/>
        <color indexed="8"/>
        <rFont val="Arial Cyr"/>
        <family val="0"/>
      </rPr>
      <t xml:space="preserve"> устанавливается однократно  при начальной наладке прибора.</t>
    </r>
  </si>
  <si>
    <t xml:space="preserve">  8. После окончания измерений записать в графе "ПРИМЕЧАНИЯ" условия измерений и сохранить файл программы с новым  уникальным именем.</t>
  </si>
  <si>
    <t xml:space="preserve">  4. Очистить таблицу ввода напряж. U1-U3 (выделить всю таблицу, далее "очистить содержимое"</t>
  </si>
  <si>
    <r>
      <t xml:space="preserve">  Значение величины референтного R выбирается в зависимости от условий применения АФУ.     Это может быть величина входного сопротивления трансивера (50/75 ом) или величина выходного сопротивления антенны для последующего расчёта согласования с нагрузкой. </t>
    </r>
    <r>
      <rPr>
        <b/>
        <sz val="10"/>
        <color indexed="23"/>
        <rFont val="Arial Cyr"/>
        <family val="0"/>
      </rPr>
      <t>Например: в программе MMANA эта величина вводится вручную и при расчётах выводится как КСВ50 или КСВх в зависимости от введёной величины R  (раздел "правка описания антенны").</t>
    </r>
  </si>
  <si>
    <t xml:space="preserve"> Ввод и изменение данных производится ТОЛЬКО на 1-й странице в окнах таблиц с белым фоном.</t>
  </si>
  <si>
    <t xml:space="preserve">   Значение для анализа берётся из этой строки если реактивное сопротивление со знаком "--"</t>
  </si>
  <si>
    <r>
      <t xml:space="preserve">  </t>
    </r>
    <r>
      <rPr>
        <b/>
        <sz val="10"/>
        <color indexed="12"/>
        <rFont val="Arial Cyr"/>
        <family val="0"/>
      </rPr>
      <t>Рассчитывается по отношению к референтному R  (окно "Переменные в программе")</t>
    </r>
  </si>
  <si>
    <r>
      <t xml:space="preserve">  </t>
    </r>
    <r>
      <rPr>
        <b/>
        <sz val="10"/>
        <color indexed="12"/>
        <rFont val="Arial Cyr"/>
        <family val="0"/>
      </rPr>
      <t>Рассчитывается по отношению к референтному R.  (окно - "Переменные в программе" 1-я стр.)</t>
    </r>
  </si>
  <si>
    <t>Zs</t>
  </si>
  <si>
    <t>Zp</t>
  </si>
  <si>
    <t xml:space="preserve">   Результат = Zs (после ввода значений U1, U2, U3 при установленном значении частоты F)</t>
  </si>
  <si>
    <t xml:space="preserve">   Результат = Zp (после ввода значений U1, U2, U3 при установленном значении частоты F)</t>
  </si>
  <si>
    <t xml:space="preserve">   Расчитывается Zs (после ввода значений U1, U2, U3 при значении частоты F (на 1-й странице))</t>
  </si>
  <si>
    <t xml:space="preserve">  Переключение страниц - внизу слева.  Закладки "Зависмость КСВ от частоты" - 1 страница и закладка "Зависимость Zs от частоты" - 2-я страница программы.</t>
  </si>
  <si>
    <t xml:space="preserve">  6. Сразу после ввода напряжений U1-U3 на графике появляется точка (линия) значения КСВ
 в графике и таблицах 1-й стр. и значения Zs, Rs, Xs в графике и таблицах на 2-й стр. программы.</t>
  </si>
  <si>
    <t xml:space="preserve">  Масштаб оси Y графиков (значение КСВ или величины Zs,Rs,Xs) можно устанавливать "вручную" или автоматически, используя вызов функции графика "формат оси".</t>
  </si>
  <si>
    <t>Полное сопротивление АФУ (Ом)=</t>
  </si>
  <si>
    <t>Сопротивление АФУ активное (Ом)=</t>
  </si>
  <si>
    <t xml:space="preserve">     Сопротивление АФУ реакт. (Ом) =</t>
  </si>
  <si>
    <t>Ом</t>
  </si>
  <si>
    <t>пФ</t>
  </si>
  <si>
    <t>Сопротивление АФУ полное (Ом) =</t>
  </si>
  <si>
    <t>Сопротивление АФУ активное (Ом) =</t>
  </si>
  <si>
    <t>Сопротивление АФУ реактивное (Ом) =</t>
  </si>
  <si>
    <t>Угол сдвига фаз (градусы)=</t>
  </si>
  <si>
    <r>
      <t xml:space="preserve">                       Программа для анализа характеристик АФУ     R5OE ©   2007-2010 г. </t>
    </r>
    <r>
      <rPr>
        <b/>
        <sz val="12"/>
        <rFont val="Arial Cyr"/>
        <family val="0"/>
      </rPr>
      <t>(метод трёх вольтметров</t>
    </r>
    <r>
      <rPr>
        <b/>
        <sz val="14"/>
        <rFont val="Arial Cyr"/>
        <family val="0"/>
      </rPr>
      <t xml:space="preserve">)    </t>
    </r>
    <r>
      <rPr>
        <b/>
        <sz val="9"/>
        <color indexed="23"/>
        <rFont val="Arial Cyr"/>
        <family val="0"/>
      </rPr>
      <t>Ver. 5.01</t>
    </r>
  </si>
  <si>
    <t>80м запад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</si>
</sst>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</numFmts>
  <fonts count="7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13"/>
      <name val="Arial Cyr"/>
      <family val="0"/>
    </font>
    <font>
      <b/>
      <sz val="10"/>
      <color indexed="42"/>
      <name val="Arial Cyr"/>
      <family val="0"/>
    </font>
    <font>
      <sz val="10"/>
      <color indexed="42"/>
      <name val="Arial Cyr"/>
      <family val="0"/>
    </font>
    <font>
      <b/>
      <sz val="10"/>
      <color indexed="47"/>
      <name val="Arial Cyr"/>
      <family val="0"/>
    </font>
    <font>
      <b/>
      <sz val="14"/>
      <name val="Arial Cyr"/>
      <family val="0"/>
    </font>
    <font>
      <sz val="10"/>
      <color indexed="12"/>
      <name val="Arial Cyr"/>
      <family val="0"/>
    </font>
    <font>
      <b/>
      <i/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indexed="10"/>
      <name val="Arial Cyr"/>
      <family val="0"/>
    </font>
    <font>
      <b/>
      <sz val="10"/>
      <color indexed="9"/>
      <name val="Arial Cyr"/>
      <family val="0"/>
    </font>
    <font>
      <sz val="10"/>
      <color indexed="41"/>
      <name val="Arial Cyr"/>
      <family val="0"/>
    </font>
    <font>
      <b/>
      <sz val="10"/>
      <color indexed="41"/>
      <name val="Arial Cyr"/>
      <family val="0"/>
    </font>
    <font>
      <b/>
      <sz val="9"/>
      <color indexed="12"/>
      <name val="Arial Cyr"/>
      <family val="0"/>
    </font>
    <font>
      <b/>
      <i/>
      <sz val="14"/>
      <color indexed="9"/>
      <name val="Arial Cyr"/>
      <family val="0"/>
    </font>
    <font>
      <sz val="9"/>
      <color indexed="12"/>
      <name val="Arial Cyr"/>
      <family val="0"/>
    </font>
    <font>
      <b/>
      <sz val="9"/>
      <color indexed="10"/>
      <name val="Arial Cyr"/>
      <family val="0"/>
    </font>
    <font>
      <b/>
      <sz val="14"/>
      <color indexed="41"/>
      <name val="Arial Cyr"/>
      <family val="0"/>
    </font>
    <font>
      <b/>
      <sz val="12"/>
      <name val="Arial Cyr"/>
      <family val="0"/>
    </font>
    <font>
      <sz val="10"/>
      <color indexed="8"/>
      <name val="Arial Cyr"/>
      <family val="0"/>
    </font>
    <font>
      <b/>
      <i/>
      <sz val="10"/>
      <color indexed="12"/>
      <name val="Arial Cyr"/>
      <family val="0"/>
    </font>
    <font>
      <b/>
      <sz val="11"/>
      <color indexed="12"/>
      <name val="Arial Cyr"/>
      <family val="0"/>
    </font>
    <font>
      <b/>
      <sz val="10"/>
      <color indexed="23"/>
      <name val="Arial Cyr"/>
      <family val="0"/>
    </font>
    <font>
      <b/>
      <sz val="9"/>
      <color indexed="23"/>
      <name val="Arial Cyr"/>
      <family val="0"/>
    </font>
    <font>
      <sz val="8"/>
      <color indexed="8"/>
      <name val="Arial Cyr"/>
      <family val="0"/>
    </font>
    <font>
      <b/>
      <sz val="9"/>
      <name val="Arial Cyr"/>
      <family val="0"/>
    </font>
    <font>
      <b/>
      <sz val="9"/>
      <color indexed="14"/>
      <name val="Arial Cyr"/>
      <family val="0"/>
    </font>
    <font>
      <b/>
      <sz val="9"/>
      <color indexed="21"/>
      <name val="Arial Cyr"/>
      <family val="0"/>
    </font>
    <font>
      <sz val="8"/>
      <color indexed="12"/>
      <name val="Arial Cyr"/>
      <family val="0"/>
    </font>
    <font>
      <b/>
      <sz val="11"/>
      <color indexed="58"/>
      <name val="Arial Cyr"/>
      <family val="0"/>
    </font>
    <font>
      <sz val="8"/>
      <color indexed="41"/>
      <name val="Arial Cyr"/>
      <family val="0"/>
    </font>
    <font>
      <b/>
      <sz val="11"/>
      <color indexed="17"/>
      <name val="Arial Cyr"/>
      <family val="0"/>
    </font>
    <font>
      <b/>
      <sz val="9"/>
      <color indexed="8"/>
      <name val="Arial Cyr"/>
      <family val="0"/>
    </font>
    <font>
      <b/>
      <sz val="14"/>
      <color indexed="8"/>
      <name val="Arial Cyr"/>
      <family val="0"/>
    </font>
    <font>
      <b/>
      <sz val="12"/>
      <color indexed="17"/>
      <name val="Arial Black"/>
      <family val="2"/>
    </font>
    <font>
      <b/>
      <sz val="11"/>
      <color indexed="9"/>
      <name val="Arial"/>
      <family val="2"/>
    </font>
    <font>
      <b/>
      <sz val="11"/>
      <color indexed="13"/>
      <name val="Arial"/>
      <family val="2"/>
    </font>
    <font>
      <b/>
      <sz val="3.25"/>
      <color indexed="8"/>
      <name val="Arial Cyr"/>
      <family val="0"/>
    </font>
    <font>
      <b/>
      <sz val="8.75"/>
      <color indexed="8"/>
      <name val="Arial Cyr"/>
      <family val="0"/>
    </font>
    <font>
      <b/>
      <sz val="8"/>
      <color indexed="8"/>
      <name val="Arial Cyr"/>
      <family val="0"/>
    </font>
    <font>
      <b/>
      <sz val="2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.7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49" fontId="0" fillId="33" borderId="10" xfId="0" applyNumberFormat="1" applyFill="1" applyBorder="1" applyAlignment="1">
      <alignment horizontal="right"/>
    </xf>
    <xf numFmtId="2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174" fontId="5" fillId="34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9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49" fontId="6" fillId="34" borderId="0" xfId="0" applyNumberFormat="1" applyFont="1" applyFill="1" applyBorder="1" applyAlignment="1">
      <alignment horizontal="right"/>
    </xf>
    <xf numFmtId="49" fontId="3" fillId="34" borderId="0" xfId="0" applyNumberFormat="1" applyFont="1" applyFill="1" applyBorder="1" applyAlignment="1">
      <alignment horizontal="right"/>
    </xf>
    <xf numFmtId="1" fontId="3" fillId="33" borderId="0" xfId="0" applyNumberFormat="1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49" fontId="7" fillId="35" borderId="14" xfId="0" applyNumberFormat="1" applyFont="1" applyFill="1" applyBorder="1" applyAlignment="1">
      <alignment horizontal="right"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49" fontId="0" fillId="33" borderId="10" xfId="0" applyNumberFormat="1" applyFill="1" applyBorder="1" applyAlignment="1">
      <alignment horizontal="center"/>
    </xf>
    <xf numFmtId="49" fontId="6" fillId="34" borderId="0" xfId="0" applyNumberFormat="1" applyFont="1" applyFill="1" applyBorder="1" applyAlignment="1">
      <alignment horizontal="center"/>
    </xf>
    <xf numFmtId="49" fontId="3" fillId="34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49" fontId="7" fillId="35" borderId="14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Border="1" applyAlignment="1">
      <alignment/>
    </xf>
    <xf numFmtId="0" fontId="0" fillId="35" borderId="14" xfId="0" applyFill="1" applyBorder="1" applyAlignment="1">
      <alignment/>
    </xf>
    <xf numFmtId="0" fontId="14" fillId="36" borderId="0" xfId="0" applyFont="1" applyFill="1" applyBorder="1" applyAlignment="1">
      <alignment/>
    </xf>
    <xf numFmtId="2" fontId="14" fillId="36" borderId="0" xfId="0" applyNumberFormat="1" applyFont="1" applyFill="1" applyBorder="1" applyAlignment="1">
      <alignment horizontal="center"/>
    </xf>
    <xf numFmtId="1" fontId="18" fillId="35" borderId="16" xfId="0" applyNumberFormat="1" applyFont="1" applyFill="1" applyBorder="1" applyAlignment="1">
      <alignment horizontal="center"/>
    </xf>
    <xf numFmtId="2" fontId="18" fillId="35" borderId="17" xfId="0" applyNumberFormat="1" applyFont="1" applyFill="1" applyBorder="1" applyAlignment="1">
      <alignment horizontal="center"/>
    </xf>
    <xf numFmtId="174" fontId="15" fillId="36" borderId="0" xfId="0" applyNumberFormat="1" applyFont="1" applyFill="1" applyBorder="1" applyAlignment="1">
      <alignment horizontal="center"/>
    </xf>
    <xf numFmtId="2" fontId="15" fillId="36" borderId="0" xfId="0" applyNumberFormat="1" applyFont="1" applyFill="1" applyBorder="1" applyAlignment="1">
      <alignment horizontal="center"/>
    </xf>
    <xf numFmtId="1" fontId="15" fillId="36" borderId="0" xfId="0" applyNumberFormat="1" applyFont="1" applyFill="1" applyBorder="1" applyAlignment="1">
      <alignment horizontal="center"/>
    </xf>
    <xf numFmtId="173" fontId="14" fillId="36" borderId="0" xfId="0" applyNumberFormat="1" applyFont="1" applyFill="1" applyBorder="1" applyAlignment="1">
      <alignment horizontal="center"/>
    </xf>
    <xf numFmtId="0" fontId="15" fillId="36" borderId="0" xfId="0" applyFont="1" applyFill="1" applyBorder="1" applyAlignment="1">
      <alignment horizontal="right"/>
    </xf>
    <xf numFmtId="1" fontId="14" fillId="36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right"/>
    </xf>
    <xf numFmtId="173" fontId="10" fillId="37" borderId="18" xfId="0" applyNumberFormat="1" applyFont="1" applyFill="1" applyBorder="1" applyAlignment="1">
      <alignment horizontal="center" vertical="center"/>
    </xf>
    <xf numFmtId="1" fontId="18" fillId="35" borderId="19" xfId="0" applyNumberFormat="1" applyFont="1" applyFill="1" applyBorder="1" applyAlignment="1">
      <alignment horizontal="center"/>
    </xf>
    <xf numFmtId="2" fontId="18" fillId="35" borderId="20" xfId="0" applyNumberFormat="1" applyFont="1" applyFill="1" applyBorder="1" applyAlignment="1">
      <alignment horizontal="center"/>
    </xf>
    <xf numFmtId="1" fontId="8" fillId="34" borderId="0" xfId="0" applyNumberFormat="1" applyFont="1" applyFill="1" applyBorder="1" applyAlignment="1">
      <alignment/>
    </xf>
    <xf numFmtId="2" fontId="11" fillId="0" borderId="21" xfId="0" applyNumberFormat="1" applyFont="1" applyFill="1" applyBorder="1" applyAlignment="1">
      <alignment horizontal="center"/>
    </xf>
    <xf numFmtId="2" fontId="11" fillId="0" borderId="18" xfId="0" applyNumberFormat="1" applyFont="1" applyFill="1" applyBorder="1" applyAlignment="1">
      <alignment horizontal="center"/>
    </xf>
    <xf numFmtId="2" fontId="11" fillId="0" borderId="15" xfId="0" applyNumberFormat="1" applyFont="1" applyFill="1" applyBorder="1" applyAlignment="1">
      <alignment horizontal="center"/>
    </xf>
    <xf numFmtId="2" fontId="17" fillId="38" borderId="21" xfId="0" applyNumberFormat="1" applyFont="1" applyFill="1" applyBorder="1" applyAlignment="1">
      <alignment horizontal="center" vertical="center"/>
    </xf>
    <xf numFmtId="2" fontId="11" fillId="36" borderId="0" xfId="0" applyNumberFormat="1" applyFont="1" applyFill="1" applyBorder="1" applyAlignment="1">
      <alignment vertical="top" wrapText="1"/>
    </xf>
    <xf numFmtId="0" fontId="5" fillId="37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right"/>
    </xf>
    <xf numFmtId="0" fontId="0" fillId="37" borderId="0" xfId="0" applyFill="1" applyBorder="1" applyAlignment="1">
      <alignment horizontal="center"/>
    </xf>
    <xf numFmtId="0" fontId="0" fillId="37" borderId="0" xfId="0" applyFill="1" applyBorder="1" applyAlignment="1">
      <alignment/>
    </xf>
    <xf numFmtId="0" fontId="3" fillId="37" borderId="0" xfId="0" applyFont="1" applyFill="1" applyBorder="1" applyAlignment="1">
      <alignment horizontal="left"/>
    </xf>
    <xf numFmtId="1" fontId="3" fillId="37" borderId="0" xfId="0" applyNumberFormat="1" applyFont="1" applyFill="1" applyBorder="1" applyAlignment="1">
      <alignment horizontal="left"/>
    </xf>
    <xf numFmtId="0" fontId="0" fillId="37" borderId="14" xfId="0" applyFill="1" applyBorder="1" applyAlignment="1">
      <alignment horizontal="center"/>
    </xf>
    <xf numFmtId="0" fontId="0" fillId="37" borderId="14" xfId="0" applyFill="1" applyBorder="1" applyAlignment="1">
      <alignment/>
    </xf>
    <xf numFmtId="174" fontId="5" fillId="34" borderId="12" xfId="0" applyNumberFormat="1" applyFont="1" applyFill="1" applyBorder="1" applyAlignment="1">
      <alignment horizontal="center"/>
    </xf>
    <xf numFmtId="1" fontId="8" fillId="34" borderId="12" xfId="0" applyNumberFormat="1" applyFont="1" applyFill="1" applyBorder="1" applyAlignment="1">
      <alignment horizontal="center"/>
    </xf>
    <xf numFmtId="1" fontId="18" fillId="35" borderId="12" xfId="0" applyNumberFormat="1" applyFont="1" applyFill="1" applyBorder="1" applyAlignment="1">
      <alignment horizontal="left"/>
    </xf>
    <xf numFmtId="2" fontId="18" fillId="35" borderId="12" xfId="0" applyNumberFormat="1" applyFont="1" applyFill="1" applyBorder="1" applyAlignment="1">
      <alignment horizontal="left"/>
    </xf>
    <xf numFmtId="1" fontId="0" fillId="35" borderId="12" xfId="0" applyNumberFormat="1" applyFill="1" applyBorder="1" applyAlignment="1">
      <alignment/>
    </xf>
    <xf numFmtId="172" fontId="23" fillId="35" borderId="12" xfId="0" applyNumberFormat="1" applyFont="1" applyFill="1" applyBorder="1" applyAlignment="1">
      <alignment horizontal="left" vertical="center"/>
    </xf>
    <xf numFmtId="0" fontId="0" fillId="35" borderId="22" xfId="0" applyFill="1" applyBorder="1" applyAlignment="1">
      <alignment/>
    </xf>
    <xf numFmtId="172" fontId="0" fillId="35" borderId="0" xfId="0" applyNumberFormat="1" applyFill="1" applyBorder="1" applyAlignment="1">
      <alignment/>
    </xf>
    <xf numFmtId="174" fontId="15" fillId="36" borderId="11" xfId="0" applyNumberFormat="1" applyFont="1" applyFill="1" applyBorder="1" applyAlignment="1">
      <alignment horizontal="center"/>
    </xf>
    <xf numFmtId="1" fontId="20" fillId="36" borderId="12" xfId="0" applyNumberFormat="1" applyFont="1" applyFill="1" applyBorder="1" applyAlignment="1">
      <alignment/>
    </xf>
    <xf numFmtId="174" fontId="15" fillId="36" borderId="12" xfId="0" applyNumberFormat="1" applyFont="1" applyFill="1" applyBorder="1" applyAlignment="1">
      <alignment horizontal="center"/>
    </xf>
    <xf numFmtId="2" fontId="15" fillId="36" borderId="12" xfId="0" applyNumberFormat="1" applyFont="1" applyFill="1" applyBorder="1" applyAlignment="1">
      <alignment horizontal="center"/>
    </xf>
    <xf numFmtId="0" fontId="14" fillId="36" borderId="12" xfId="0" applyFont="1" applyFill="1" applyBorder="1" applyAlignment="1">
      <alignment/>
    </xf>
    <xf numFmtId="2" fontId="14" fillId="36" borderId="12" xfId="0" applyNumberFormat="1" applyFont="1" applyFill="1" applyBorder="1" applyAlignment="1">
      <alignment horizontal="center"/>
    </xf>
    <xf numFmtId="173" fontId="14" fillId="36" borderId="12" xfId="0" applyNumberFormat="1" applyFont="1" applyFill="1" applyBorder="1" applyAlignment="1">
      <alignment horizontal="center"/>
    </xf>
    <xf numFmtId="1" fontId="14" fillId="36" borderId="12" xfId="0" applyNumberFormat="1" applyFont="1" applyFill="1" applyBorder="1" applyAlignment="1">
      <alignment horizontal="center"/>
    </xf>
    <xf numFmtId="173" fontId="10" fillId="35" borderId="12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/>
    </xf>
    <xf numFmtId="0" fontId="22" fillId="37" borderId="0" xfId="0" applyFont="1" applyFill="1" applyBorder="1" applyAlignment="1">
      <alignment horizontal="center"/>
    </xf>
    <xf numFmtId="2" fontId="11" fillId="39" borderId="23" xfId="0" applyNumberFormat="1" applyFont="1" applyFill="1" applyBorder="1" applyAlignment="1">
      <alignment vertical="top"/>
    </xf>
    <xf numFmtId="0" fontId="1" fillId="37" borderId="0" xfId="0" applyFont="1" applyFill="1" applyBorder="1" applyAlignment="1">
      <alignment horizontal="left"/>
    </xf>
    <xf numFmtId="2" fontId="31" fillId="36" borderId="17" xfId="0" applyNumberFormat="1" applyFont="1" applyFill="1" applyBorder="1" applyAlignment="1">
      <alignment horizontal="center"/>
    </xf>
    <xf numFmtId="2" fontId="31" fillId="36" borderId="24" xfId="0" applyNumberFormat="1" applyFont="1" applyFill="1" applyBorder="1" applyAlignment="1">
      <alignment horizontal="center"/>
    </xf>
    <xf numFmtId="1" fontId="11" fillId="37" borderId="0" xfId="0" applyNumberFormat="1" applyFont="1" applyFill="1" applyBorder="1" applyAlignment="1">
      <alignment horizontal="left"/>
    </xf>
    <xf numFmtId="0" fontId="5" fillId="36" borderId="25" xfId="0" applyFont="1" applyFill="1" applyBorder="1" applyAlignment="1">
      <alignment horizontal="right"/>
    </xf>
    <xf numFmtId="0" fontId="0" fillId="36" borderId="15" xfId="0" applyFill="1" applyBorder="1" applyAlignment="1">
      <alignment/>
    </xf>
    <xf numFmtId="2" fontId="33" fillId="36" borderId="12" xfId="0" applyNumberFormat="1" applyFont="1" applyFill="1" applyBorder="1" applyAlignment="1">
      <alignment horizontal="center"/>
    </xf>
    <xf numFmtId="0" fontId="1" fillId="36" borderId="15" xfId="0" applyFont="1" applyFill="1" applyBorder="1" applyAlignment="1">
      <alignment horizontal="left"/>
    </xf>
    <xf numFmtId="0" fontId="0" fillId="36" borderId="15" xfId="0" applyFill="1" applyBorder="1" applyAlignment="1">
      <alignment horizontal="center"/>
    </xf>
    <xf numFmtId="1" fontId="11" fillId="36" borderId="15" xfId="0" applyNumberFormat="1" applyFont="1" applyFill="1" applyBorder="1" applyAlignment="1">
      <alignment horizontal="left"/>
    </xf>
    <xf numFmtId="2" fontId="11" fillId="36" borderId="15" xfId="0" applyNumberFormat="1" applyFont="1" applyFill="1" applyBorder="1" applyAlignment="1">
      <alignment horizontal="center" vertical="top" wrapText="1"/>
    </xf>
    <xf numFmtId="0" fontId="33" fillId="36" borderId="12" xfId="0" applyFont="1" applyFill="1" applyBorder="1" applyAlignment="1">
      <alignment horizontal="center"/>
    </xf>
    <xf numFmtId="0" fontId="27" fillId="36" borderId="0" xfId="0" applyFont="1" applyFill="1" applyBorder="1" applyAlignment="1">
      <alignment horizontal="center"/>
    </xf>
    <xf numFmtId="0" fontId="27" fillId="36" borderId="12" xfId="0" applyFont="1" applyFill="1" applyBorder="1" applyAlignment="1">
      <alignment horizontal="center"/>
    </xf>
    <xf numFmtId="1" fontId="18" fillId="35" borderId="26" xfId="0" applyNumberFormat="1" applyFont="1" applyFill="1" applyBorder="1" applyAlignment="1">
      <alignment horizontal="center"/>
    </xf>
    <xf numFmtId="2" fontId="18" fillId="35" borderId="24" xfId="0" applyNumberFormat="1" applyFont="1" applyFill="1" applyBorder="1" applyAlignment="1">
      <alignment horizontal="center"/>
    </xf>
    <xf numFmtId="1" fontId="3" fillId="35" borderId="12" xfId="0" applyNumberFormat="1" applyFont="1" applyFill="1" applyBorder="1" applyAlignment="1">
      <alignment vertical="center"/>
    </xf>
    <xf numFmtId="172" fontId="38" fillId="40" borderId="27" xfId="0" applyNumberFormat="1" applyFont="1" applyFill="1" applyBorder="1" applyAlignment="1">
      <alignment horizontal="center"/>
    </xf>
    <xf numFmtId="172" fontId="38" fillId="40" borderId="21" xfId="0" applyNumberFormat="1" applyFont="1" applyFill="1" applyBorder="1" applyAlignment="1">
      <alignment horizontal="center"/>
    </xf>
    <xf numFmtId="172" fontId="39" fillId="41" borderId="21" xfId="0" applyNumberFormat="1" applyFont="1" applyFill="1" applyBorder="1" applyAlignment="1">
      <alignment horizontal="center"/>
    </xf>
    <xf numFmtId="172" fontId="38" fillId="33" borderId="21" xfId="0" applyNumberFormat="1" applyFont="1" applyFill="1" applyBorder="1" applyAlignment="1">
      <alignment horizontal="center"/>
    </xf>
    <xf numFmtId="2" fontId="11" fillId="36" borderId="23" xfId="0" applyNumberFormat="1" applyFont="1" applyFill="1" applyBorder="1" applyAlignment="1">
      <alignment horizontal="left" vertical="top" wrapText="1"/>
    </xf>
    <xf numFmtId="1" fontId="11" fillId="0" borderId="21" xfId="0" applyNumberFormat="1" applyFont="1" applyFill="1" applyBorder="1" applyAlignment="1">
      <alignment horizontal="center"/>
    </xf>
    <xf numFmtId="2" fontId="31" fillId="36" borderId="20" xfId="0" applyNumberFormat="1" applyFont="1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49" fontId="0" fillId="34" borderId="10" xfId="0" applyNumberFormat="1" applyFill="1" applyBorder="1" applyAlignment="1">
      <alignment horizontal="right"/>
    </xf>
    <xf numFmtId="174" fontId="5" fillId="34" borderId="10" xfId="0" applyNumberFormat="1" applyFont="1" applyFill="1" applyBorder="1" applyAlignment="1">
      <alignment horizontal="center"/>
    </xf>
    <xf numFmtId="174" fontId="5" fillId="34" borderId="11" xfId="0" applyNumberFormat="1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5" xfId="0" applyFill="1" applyBorder="1" applyAlignment="1">
      <alignment horizontal="right"/>
    </xf>
    <xf numFmtId="0" fontId="0" fillId="37" borderId="25" xfId="0" applyFill="1" applyBorder="1" applyAlignment="1">
      <alignment horizontal="center"/>
    </xf>
    <xf numFmtId="0" fontId="0" fillId="37" borderId="15" xfId="0" applyFill="1" applyBorder="1" applyAlignment="1">
      <alignment/>
    </xf>
    <xf numFmtId="0" fontId="0" fillId="37" borderId="15" xfId="0" applyFill="1" applyBorder="1" applyAlignment="1">
      <alignment horizontal="center"/>
    </xf>
    <xf numFmtId="0" fontId="12" fillId="37" borderId="15" xfId="0" applyFont="1" applyFill="1" applyBorder="1" applyAlignment="1">
      <alignment horizontal="right"/>
    </xf>
    <xf numFmtId="0" fontId="0" fillId="37" borderId="13" xfId="0" applyFill="1" applyBorder="1" applyAlignment="1">
      <alignment/>
    </xf>
    <xf numFmtId="2" fontId="11" fillId="36" borderId="15" xfId="0" applyNumberFormat="1" applyFont="1" applyFill="1" applyBorder="1" applyAlignment="1">
      <alignment vertical="top" wrapText="1"/>
    </xf>
    <xf numFmtId="2" fontId="11" fillId="36" borderId="13" xfId="0" applyNumberFormat="1" applyFont="1" applyFill="1" applyBorder="1" applyAlignment="1">
      <alignment vertical="top" wrapText="1"/>
    </xf>
    <xf numFmtId="0" fontId="27" fillId="36" borderId="15" xfId="0" applyFont="1" applyFill="1" applyBorder="1" applyAlignment="1">
      <alignment horizontal="center"/>
    </xf>
    <xf numFmtId="0" fontId="27" fillId="36" borderId="13" xfId="0" applyFont="1" applyFill="1" applyBorder="1" applyAlignment="1">
      <alignment horizontal="center"/>
    </xf>
    <xf numFmtId="0" fontId="27" fillId="36" borderId="14" xfId="0" applyFont="1" applyFill="1" applyBorder="1" applyAlignment="1">
      <alignment horizontal="center"/>
    </xf>
    <xf numFmtId="0" fontId="27" fillId="36" borderId="22" xfId="0" applyFont="1" applyFill="1" applyBorder="1" applyAlignment="1">
      <alignment horizontal="center"/>
    </xf>
    <xf numFmtId="172" fontId="1" fillId="42" borderId="20" xfId="0" applyNumberFormat="1" applyFont="1" applyFill="1" applyBorder="1" applyAlignment="1">
      <alignment horizontal="center"/>
    </xf>
    <xf numFmtId="172" fontId="1" fillId="42" borderId="17" xfId="0" applyNumberFormat="1" applyFont="1" applyFill="1" applyBorder="1" applyAlignment="1">
      <alignment horizontal="center"/>
    </xf>
    <xf numFmtId="172" fontId="1" fillId="42" borderId="24" xfId="0" applyNumberFormat="1" applyFont="1" applyFill="1" applyBorder="1" applyAlignment="1">
      <alignment horizontal="center"/>
    </xf>
    <xf numFmtId="2" fontId="17" fillId="38" borderId="18" xfId="0" applyNumberFormat="1" applyFont="1" applyFill="1" applyBorder="1" applyAlignment="1">
      <alignment horizontal="center" vertical="center"/>
    </xf>
    <xf numFmtId="2" fontId="17" fillId="38" borderId="28" xfId="0" applyNumberFormat="1" applyFont="1" applyFill="1" applyBorder="1" applyAlignment="1">
      <alignment horizontal="center" vertical="center"/>
    </xf>
    <xf numFmtId="2" fontId="17" fillId="38" borderId="29" xfId="0" applyNumberFormat="1" applyFont="1" applyFill="1" applyBorder="1" applyAlignment="1">
      <alignment horizontal="center" vertical="center"/>
    </xf>
    <xf numFmtId="1" fontId="2" fillId="34" borderId="19" xfId="0" applyNumberFormat="1" applyFont="1" applyFill="1" applyBorder="1" applyAlignment="1">
      <alignment horizontal="center"/>
    </xf>
    <xf numFmtId="1" fontId="2" fillId="34" borderId="16" xfId="0" applyNumberFormat="1" applyFont="1" applyFill="1" applyBorder="1" applyAlignment="1">
      <alignment horizontal="center"/>
    </xf>
    <xf numFmtId="1" fontId="2" fillId="34" borderId="26" xfId="0" applyNumberFormat="1" applyFont="1" applyFill="1" applyBorder="1" applyAlignment="1">
      <alignment horizontal="center"/>
    </xf>
    <xf numFmtId="172" fontId="35" fillId="43" borderId="19" xfId="0" applyNumberFormat="1" applyFont="1" applyFill="1" applyBorder="1" applyAlignment="1">
      <alignment horizontal="center"/>
    </xf>
    <xf numFmtId="172" fontId="35" fillId="43" borderId="16" xfId="0" applyNumberFormat="1" applyFont="1" applyFill="1" applyBorder="1" applyAlignment="1">
      <alignment horizontal="center"/>
    </xf>
    <xf numFmtId="172" fontId="35" fillId="43" borderId="26" xfId="0" applyNumberFormat="1" applyFont="1" applyFill="1" applyBorder="1" applyAlignment="1">
      <alignment horizontal="center"/>
    </xf>
    <xf numFmtId="2" fontId="3" fillId="36" borderId="30" xfId="0" applyNumberFormat="1" applyFont="1" applyFill="1" applyBorder="1" applyAlignment="1">
      <alignment horizontal="left" vertical="top" wrapText="1"/>
    </xf>
    <xf numFmtId="2" fontId="11" fillId="36" borderId="30" xfId="0" applyNumberFormat="1" applyFont="1" applyFill="1" applyBorder="1" applyAlignment="1">
      <alignment vertical="top" wrapText="1"/>
    </xf>
    <xf numFmtId="2" fontId="11" fillId="36" borderId="30" xfId="0" applyNumberFormat="1" applyFont="1" applyFill="1" applyBorder="1" applyAlignment="1">
      <alignment vertical="top"/>
    </xf>
    <xf numFmtId="2" fontId="12" fillId="0" borderId="30" xfId="0" applyNumberFormat="1" applyFont="1" applyFill="1" applyBorder="1" applyAlignment="1">
      <alignment vertical="top"/>
    </xf>
    <xf numFmtId="2" fontId="37" fillId="36" borderId="31" xfId="0" applyNumberFormat="1" applyFont="1" applyFill="1" applyBorder="1" applyAlignment="1">
      <alignment horizontal="center" vertical="center" wrapText="1"/>
    </xf>
    <xf numFmtId="2" fontId="2" fillId="34" borderId="32" xfId="0" applyNumberFormat="1" applyFont="1" applyFill="1" applyBorder="1" applyAlignment="1">
      <alignment horizontal="center"/>
    </xf>
    <xf numFmtId="2" fontId="2" fillId="34" borderId="33" xfId="0" applyNumberFormat="1" applyFont="1" applyFill="1" applyBorder="1" applyAlignment="1">
      <alignment horizontal="center"/>
    </xf>
    <xf numFmtId="2" fontId="2" fillId="34" borderId="34" xfId="0" applyNumberFormat="1" applyFont="1" applyFill="1" applyBorder="1" applyAlignment="1">
      <alignment horizontal="center"/>
    </xf>
    <xf numFmtId="1" fontId="31" fillId="36" borderId="35" xfId="0" applyNumberFormat="1" applyFont="1" applyFill="1" applyBorder="1" applyAlignment="1">
      <alignment horizontal="center"/>
    </xf>
    <xf numFmtId="1" fontId="31" fillId="36" borderId="36" xfId="0" applyNumberFormat="1" applyFont="1" applyFill="1" applyBorder="1" applyAlignment="1">
      <alignment horizontal="center"/>
    </xf>
    <xf numFmtId="1" fontId="31" fillId="36" borderId="37" xfId="0" applyNumberFormat="1" applyFont="1" applyFill="1" applyBorder="1" applyAlignment="1">
      <alignment horizontal="center"/>
    </xf>
    <xf numFmtId="172" fontId="4" fillId="41" borderId="38" xfId="0" applyNumberFormat="1" applyFont="1" applyFill="1" applyBorder="1" applyAlignment="1">
      <alignment horizontal="center"/>
    </xf>
    <xf numFmtId="172" fontId="13" fillId="33" borderId="38" xfId="0" applyNumberFormat="1" applyFont="1" applyFill="1" applyBorder="1" applyAlignment="1">
      <alignment horizontal="center"/>
    </xf>
    <xf numFmtId="172" fontId="13" fillId="40" borderId="19" xfId="0" applyNumberFormat="1" applyFont="1" applyFill="1" applyBorder="1" applyAlignment="1">
      <alignment horizontal="center"/>
    </xf>
    <xf numFmtId="172" fontId="13" fillId="40" borderId="16" xfId="0" applyNumberFormat="1" applyFont="1" applyFill="1" applyBorder="1" applyAlignment="1">
      <alignment horizontal="center"/>
    </xf>
    <xf numFmtId="172" fontId="13" fillId="40" borderId="26" xfId="0" applyNumberFormat="1" applyFont="1" applyFill="1" applyBorder="1" applyAlignment="1">
      <alignment horizontal="center"/>
    </xf>
    <xf numFmtId="172" fontId="4" fillId="41" borderId="39" xfId="0" applyNumberFormat="1" applyFont="1" applyFill="1" applyBorder="1" applyAlignment="1">
      <alignment horizontal="center"/>
    </xf>
    <xf numFmtId="172" fontId="4" fillId="41" borderId="40" xfId="0" applyNumberFormat="1" applyFont="1" applyFill="1" applyBorder="1" applyAlignment="1">
      <alignment horizontal="center"/>
    </xf>
    <xf numFmtId="172" fontId="13" fillId="33" borderId="39" xfId="0" applyNumberFormat="1" applyFont="1" applyFill="1" applyBorder="1" applyAlignment="1">
      <alignment horizontal="center"/>
    </xf>
    <xf numFmtId="172" fontId="13" fillId="33" borderId="40" xfId="0" applyNumberFormat="1" applyFont="1" applyFill="1" applyBorder="1" applyAlignment="1">
      <alignment horizontal="center"/>
    </xf>
    <xf numFmtId="172" fontId="1" fillId="44" borderId="20" xfId="0" applyNumberFormat="1" applyFont="1" applyFill="1" applyBorder="1" applyAlignment="1">
      <alignment horizontal="center"/>
    </xf>
    <xf numFmtId="172" fontId="1" fillId="44" borderId="17" xfId="0" applyNumberFormat="1" applyFont="1" applyFill="1" applyBorder="1" applyAlignment="1">
      <alignment horizontal="center"/>
    </xf>
    <xf numFmtId="172" fontId="1" fillId="44" borderId="24" xfId="0" applyNumberFormat="1" applyFont="1" applyFill="1" applyBorder="1" applyAlignment="1">
      <alignment horizontal="center"/>
    </xf>
    <xf numFmtId="2" fontId="33" fillId="36" borderId="25" xfId="0" applyNumberFormat="1" applyFont="1" applyFill="1" applyBorder="1" applyAlignment="1">
      <alignment horizontal="center"/>
    </xf>
    <xf numFmtId="2" fontId="33" fillId="36" borderId="10" xfId="0" applyNumberFormat="1" applyFont="1" applyFill="1" applyBorder="1" applyAlignment="1">
      <alignment horizontal="center"/>
    </xf>
    <xf numFmtId="2" fontId="33" fillId="36" borderId="11" xfId="0" applyNumberFormat="1" applyFont="1" applyFill="1" applyBorder="1" applyAlignment="1">
      <alignment horizontal="center"/>
    </xf>
    <xf numFmtId="2" fontId="33" fillId="36" borderId="15" xfId="0" applyNumberFormat="1" applyFont="1" applyFill="1" applyBorder="1" applyAlignment="1">
      <alignment horizontal="center"/>
    </xf>
    <xf numFmtId="2" fontId="33" fillId="36" borderId="0" xfId="0" applyNumberFormat="1" applyFont="1" applyFill="1" applyBorder="1" applyAlignment="1">
      <alignment horizontal="center"/>
    </xf>
    <xf numFmtId="172" fontId="33" fillId="36" borderId="0" xfId="0" applyNumberFormat="1" applyFont="1" applyFill="1" applyBorder="1" applyAlignment="1">
      <alignment horizontal="center"/>
    </xf>
    <xf numFmtId="172" fontId="33" fillId="36" borderId="15" xfId="0" applyNumberFormat="1" applyFont="1" applyFill="1" applyBorder="1" applyAlignment="1">
      <alignment horizontal="center" vertical="center"/>
    </xf>
    <xf numFmtId="172" fontId="33" fillId="36" borderId="0" xfId="0" applyNumberFormat="1" applyFont="1" applyFill="1" applyBorder="1" applyAlignment="1">
      <alignment horizontal="center" vertical="center"/>
    </xf>
    <xf numFmtId="172" fontId="33" fillId="36" borderId="12" xfId="0" applyNumberFormat="1" applyFont="1" applyFill="1" applyBorder="1" applyAlignment="1">
      <alignment horizontal="center" vertical="center"/>
    </xf>
    <xf numFmtId="172" fontId="33" fillId="36" borderId="15" xfId="0" applyNumberFormat="1" applyFont="1" applyFill="1" applyBorder="1" applyAlignment="1">
      <alignment horizontal="center"/>
    </xf>
    <xf numFmtId="172" fontId="33" fillId="36" borderId="12" xfId="0" applyNumberFormat="1" applyFont="1" applyFill="1" applyBorder="1" applyAlignment="1">
      <alignment horizontal="center"/>
    </xf>
    <xf numFmtId="174" fontId="11" fillId="36" borderId="10" xfId="0" applyNumberFormat="1" applyFont="1" applyFill="1" applyBorder="1" applyAlignment="1">
      <alignment horizontal="center"/>
    </xf>
    <xf numFmtId="1" fontId="36" fillId="36" borderId="0" xfId="0" applyNumberFormat="1" applyFont="1" applyFill="1" applyBorder="1" applyAlignment="1">
      <alignment/>
    </xf>
    <xf numFmtId="0" fontId="22" fillId="36" borderId="0" xfId="0" applyFont="1" applyFill="1" applyBorder="1" applyAlignment="1">
      <alignment/>
    </xf>
    <xf numFmtId="173" fontId="11" fillId="0" borderId="18" xfId="0" applyNumberFormat="1" applyFont="1" applyFill="1" applyBorder="1" applyAlignment="1">
      <alignment horizontal="center"/>
    </xf>
    <xf numFmtId="173" fontId="11" fillId="0" borderId="28" xfId="0" applyNumberFormat="1" applyFont="1" applyFill="1" applyBorder="1" applyAlignment="1">
      <alignment horizontal="center"/>
    </xf>
    <xf numFmtId="173" fontId="11" fillId="0" borderId="29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9" fontId="11" fillId="35" borderId="27" xfId="0" applyNumberFormat="1" applyFont="1" applyFill="1" applyBorder="1" applyAlignment="1">
      <alignment horizontal="right"/>
    </xf>
    <xf numFmtId="49" fontId="11" fillId="35" borderId="41" xfId="0" applyNumberFormat="1" applyFont="1" applyFill="1" applyBorder="1" applyAlignment="1">
      <alignment horizontal="right"/>
    </xf>
    <xf numFmtId="49" fontId="11" fillId="35" borderId="42" xfId="0" applyNumberFormat="1" applyFont="1" applyFill="1" applyBorder="1" applyAlignment="1">
      <alignment horizontal="right"/>
    </xf>
    <xf numFmtId="49" fontId="11" fillId="35" borderId="25" xfId="0" applyNumberFormat="1" applyFont="1" applyFill="1" applyBorder="1" applyAlignment="1">
      <alignment horizontal="right"/>
    </xf>
    <xf numFmtId="49" fontId="11" fillId="35" borderId="10" xfId="0" applyNumberFormat="1" applyFont="1" applyFill="1" applyBorder="1" applyAlignment="1">
      <alignment horizontal="right"/>
    </xf>
    <xf numFmtId="49" fontId="11" fillId="35" borderId="11" xfId="0" applyNumberFormat="1" applyFont="1" applyFill="1" applyBorder="1" applyAlignment="1">
      <alignment horizontal="right"/>
    </xf>
    <xf numFmtId="0" fontId="1" fillId="35" borderId="13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5" borderId="22" xfId="0" applyFont="1" applyFill="1" applyBorder="1" applyAlignment="1">
      <alignment horizontal="right"/>
    </xf>
    <xf numFmtId="49" fontId="19" fillId="35" borderId="15" xfId="0" applyNumberFormat="1" applyFont="1" applyFill="1" applyBorder="1" applyAlignment="1">
      <alignment horizontal="right"/>
    </xf>
    <xf numFmtId="49" fontId="19" fillId="35" borderId="0" xfId="0" applyNumberFormat="1" applyFont="1" applyFill="1" applyBorder="1" applyAlignment="1">
      <alignment horizontal="right"/>
    </xf>
    <xf numFmtId="49" fontId="19" fillId="35" borderId="12" xfId="0" applyNumberFormat="1" applyFont="1" applyFill="1" applyBorder="1" applyAlignment="1">
      <alignment horizontal="right"/>
    </xf>
    <xf numFmtId="49" fontId="16" fillId="35" borderId="13" xfId="0" applyNumberFormat="1" applyFont="1" applyFill="1" applyBorder="1" applyAlignment="1">
      <alignment horizontal="right"/>
    </xf>
    <xf numFmtId="49" fontId="16" fillId="35" borderId="14" xfId="0" applyNumberFormat="1" applyFont="1" applyFill="1" applyBorder="1" applyAlignment="1">
      <alignment horizontal="right"/>
    </xf>
    <xf numFmtId="49" fontId="16" fillId="35" borderId="22" xfId="0" applyNumberFormat="1" applyFont="1" applyFill="1" applyBorder="1" applyAlignment="1">
      <alignment horizontal="right"/>
    </xf>
    <xf numFmtId="49" fontId="34" fillId="34" borderId="15" xfId="0" applyNumberFormat="1" applyFont="1" applyFill="1" applyBorder="1" applyAlignment="1">
      <alignment horizontal="right" vertical="center"/>
    </xf>
    <xf numFmtId="49" fontId="34" fillId="34" borderId="0" xfId="0" applyNumberFormat="1" applyFont="1" applyFill="1" applyBorder="1" applyAlignment="1">
      <alignment horizontal="right" vertical="center"/>
    </xf>
    <xf numFmtId="49" fontId="34" fillId="34" borderId="12" xfId="0" applyNumberFormat="1" applyFont="1" applyFill="1" applyBorder="1" applyAlignment="1">
      <alignment horizontal="right" vertical="center"/>
    </xf>
    <xf numFmtId="0" fontId="22" fillId="36" borderId="25" xfId="0" applyFont="1" applyFill="1" applyBorder="1" applyAlignment="1">
      <alignment horizontal="left" vertical="top"/>
    </xf>
    <xf numFmtId="0" fontId="14" fillId="36" borderId="10" xfId="0" applyFont="1" applyFill="1" applyBorder="1" applyAlignment="1">
      <alignment horizontal="left" vertical="top"/>
    </xf>
    <xf numFmtId="0" fontId="14" fillId="36" borderId="15" xfId="0" applyFont="1" applyFill="1" applyBorder="1" applyAlignment="1">
      <alignment horizontal="left" vertical="top"/>
    </xf>
    <xf numFmtId="0" fontId="14" fillId="36" borderId="0" xfId="0" applyFont="1" applyFill="1" applyBorder="1" applyAlignment="1">
      <alignment horizontal="left" vertical="top"/>
    </xf>
    <xf numFmtId="49" fontId="35" fillId="35" borderId="25" xfId="0" applyNumberFormat="1" applyFont="1" applyFill="1" applyBorder="1" applyAlignment="1">
      <alignment horizontal="right"/>
    </xf>
    <xf numFmtId="49" fontId="19" fillId="35" borderId="10" xfId="0" applyNumberFormat="1" applyFont="1" applyFill="1" applyBorder="1" applyAlignment="1">
      <alignment horizontal="right"/>
    </xf>
    <xf numFmtId="49" fontId="19" fillId="35" borderId="11" xfId="0" applyNumberFormat="1" applyFont="1" applyFill="1" applyBorder="1" applyAlignment="1">
      <alignment horizontal="right"/>
    </xf>
    <xf numFmtId="1" fontId="3" fillId="35" borderId="12" xfId="0" applyNumberFormat="1" applyFont="1" applyFill="1" applyBorder="1" applyAlignment="1">
      <alignment horizontal="left" vertical="center"/>
    </xf>
    <xf numFmtId="0" fontId="28" fillId="36" borderId="13" xfId="0" applyFont="1" applyFill="1" applyBorder="1" applyAlignment="1">
      <alignment horizontal="right" vertical="center"/>
    </xf>
    <xf numFmtId="0" fontId="28" fillId="36" borderId="14" xfId="0" applyFont="1" applyFill="1" applyBorder="1" applyAlignment="1">
      <alignment horizontal="right" vertical="center"/>
    </xf>
    <xf numFmtId="49" fontId="16" fillId="35" borderId="15" xfId="0" applyNumberFormat="1" applyFont="1" applyFill="1" applyBorder="1" applyAlignment="1">
      <alignment horizontal="right" vertical="center"/>
    </xf>
    <xf numFmtId="49" fontId="16" fillId="35" borderId="0" xfId="0" applyNumberFormat="1" applyFont="1" applyFill="1" applyBorder="1" applyAlignment="1">
      <alignment horizontal="right" vertical="center"/>
    </xf>
    <xf numFmtId="49" fontId="29" fillId="45" borderId="25" xfId="0" applyNumberFormat="1" applyFont="1" applyFill="1" applyBorder="1" applyAlignment="1">
      <alignment horizontal="right" vertical="center"/>
    </xf>
    <xf numFmtId="49" fontId="29" fillId="45" borderId="10" xfId="0" applyNumberFormat="1" applyFont="1" applyFill="1" applyBorder="1" applyAlignment="1">
      <alignment horizontal="right" vertical="center"/>
    </xf>
    <xf numFmtId="49" fontId="29" fillId="45" borderId="11" xfId="0" applyNumberFormat="1" applyFont="1" applyFill="1" applyBorder="1" applyAlignment="1">
      <alignment horizontal="right" vertical="center"/>
    </xf>
    <xf numFmtId="49" fontId="30" fillId="45" borderId="13" xfId="0" applyNumberFormat="1" applyFont="1" applyFill="1" applyBorder="1" applyAlignment="1">
      <alignment horizontal="right" vertical="center"/>
    </xf>
    <xf numFmtId="49" fontId="30" fillId="45" borderId="14" xfId="0" applyNumberFormat="1" applyFont="1" applyFill="1" applyBorder="1" applyAlignment="1">
      <alignment horizontal="right" vertical="center"/>
    </xf>
    <xf numFmtId="49" fontId="30" fillId="45" borderId="22" xfId="0" applyNumberFormat="1" applyFont="1" applyFill="1" applyBorder="1" applyAlignment="1">
      <alignment horizontal="right" vertical="center"/>
    </xf>
    <xf numFmtId="49" fontId="19" fillId="35" borderId="15" xfId="0" applyNumberFormat="1" applyFont="1" applyFill="1" applyBorder="1" applyAlignment="1">
      <alignment horizontal="right" vertical="center"/>
    </xf>
    <xf numFmtId="49" fontId="19" fillId="35" borderId="0" xfId="0" applyNumberFormat="1" applyFont="1" applyFill="1" applyBorder="1" applyAlignment="1">
      <alignment horizontal="right" vertical="center"/>
    </xf>
    <xf numFmtId="0" fontId="1" fillId="35" borderId="25" xfId="0" applyFont="1" applyFill="1" applyBorder="1" applyAlignment="1">
      <alignment horizontal="right" vertical="center"/>
    </xf>
    <xf numFmtId="0" fontId="1" fillId="35" borderId="10" xfId="0" applyFont="1" applyFill="1" applyBorder="1" applyAlignment="1">
      <alignment horizontal="right" vertical="center"/>
    </xf>
    <xf numFmtId="49" fontId="35" fillId="35" borderId="13" xfId="0" applyNumberFormat="1" applyFont="1" applyFill="1" applyBorder="1" applyAlignment="1">
      <alignment horizontal="right" vertical="center"/>
    </xf>
    <xf numFmtId="49" fontId="35" fillId="35" borderId="14" xfId="0" applyNumberFormat="1" applyFont="1" applyFill="1" applyBorder="1" applyAlignment="1">
      <alignment horizontal="right" vertical="center"/>
    </xf>
    <xf numFmtId="2" fontId="11" fillId="36" borderId="43" xfId="0" applyNumberFormat="1" applyFont="1" applyFill="1" applyBorder="1" applyAlignment="1">
      <alignment horizontal="left" vertical="top" wrapText="1"/>
    </xf>
    <xf numFmtId="2" fontId="11" fillId="36" borderId="44" xfId="0" applyNumberFormat="1" applyFont="1" applyFill="1" applyBorder="1" applyAlignment="1">
      <alignment horizontal="left" vertical="top" wrapText="1"/>
    </xf>
    <xf numFmtId="49" fontId="36" fillId="46" borderId="45" xfId="0" applyNumberFormat="1" applyFont="1" applyFill="1" applyBorder="1" applyAlignment="1">
      <alignment horizontal="center" vertical="center"/>
    </xf>
    <xf numFmtId="49" fontId="36" fillId="46" borderId="46" xfId="0" applyNumberFormat="1" applyFont="1" applyFill="1" applyBorder="1" applyAlignment="1">
      <alignment horizontal="center" vertical="center"/>
    </xf>
    <xf numFmtId="49" fontId="36" fillId="46" borderId="47" xfId="0" applyNumberFormat="1" applyFont="1" applyFill="1" applyBorder="1" applyAlignment="1">
      <alignment horizontal="center" vertical="center"/>
    </xf>
    <xf numFmtId="0" fontId="0" fillId="33" borderId="45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11" fillId="37" borderId="15" xfId="0" applyFont="1" applyFill="1" applyBorder="1" applyAlignment="1">
      <alignment horizontal="left"/>
    </xf>
    <xf numFmtId="0" fontId="11" fillId="37" borderId="0" xfId="0" applyFont="1" applyFill="1" applyBorder="1" applyAlignment="1">
      <alignment horizontal="left"/>
    </xf>
    <xf numFmtId="0" fontId="0" fillId="37" borderId="15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1" fillId="37" borderId="0" xfId="0" applyFont="1" applyFill="1" applyBorder="1" applyAlignment="1">
      <alignment horizontal="left"/>
    </xf>
    <xf numFmtId="2" fontId="11" fillId="47" borderId="25" xfId="0" applyNumberFormat="1" applyFont="1" applyFill="1" applyBorder="1" applyAlignment="1">
      <alignment horizontal="center" vertical="top" wrapText="1"/>
    </xf>
    <xf numFmtId="2" fontId="11" fillId="47" borderId="10" xfId="0" applyNumberFormat="1" applyFont="1" applyFill="1" applyBorder="1" applyAlignment="1">
      <alignment horizontal="center" vertical="top" wrapText="1"/>
    </xf>
    <xf numFmtId="2" fontId="11" fillId="47" borderId="15" xfId="0" applyNumberFormat="1" applyFont="1" applyFill="1" applyBorder="1" applyAlignment="1">
      <alignment horizontal="center" vertical="top" wrapText="1"/>
    </xf>
    <xf numFmtId="2" fontId="11" fillId="47" borderId="0" xfId="0" applyNumberFormat="1" applyFont="1" applyFill="1" applyBorder="1" applyAlignment="1">
      <alignment horizontal="center" vertical="top" wrapText="1"/>
    </xf>
    <xf numFmtId="2" fontId="11" fillId="39" borderId="25" xfId="0" applyNumberFormat="1" applyFont="1" applyFill="1" applyBorder="1" applyAlignment="1">
      <alignment horizontal="center" vertical="center" wrapText="1"/>
    </xf>
    <xf numFmtId="2" fontId="11" fillId="39" borderId="10" xfId="0" applyNumberFormat="1" applyFont="1" applyFill="1" applyBorder="1" applyAlignment="1">
      <alignment horizontal="center" vertical="center" wrapText="1"/>
    </xf>
    <xf numFmtId="2" fontId="11" fillId="39" borderId="11" xfId="0" applyNumberFormat="1" applyFont="1" applyFill="1" applyBorder="1" applyAlignment="1">
      <alignment horizontal="center" vertical="center" wrapText="1"/>
    </xf>
    <xf numFmtId="2" fontId="11" fillId="39" borderId="13" xfId="0" applyNumberFormat="1" applyFont="1" applyFill="1" applyBorder="1" applyAlignment="1">
      <alignment horizontal="center" vertical="center" wrapText="1"/>
    </xf>
    <xf numFmtId="2" fontId="11" fillId="39" borderId="14" xfId="0" applyNumberFormat="1" applyFont="1" applyFill="1" applyBorder="1" applyAlignment="1">
      <alignment horizontal="center" vertical="center" wrapText="1"/>
    </xf>
    <xf numFmtId="2" fontId="11" fillId="39" borderId="22" xfId="0" applyNumberFormat="1" applyFont="1" applyFill="1" applyBorder="1" applyAlignment="1">
      <alignment horizontal="center" vertical="center" wrapText="1"/>
    </xf>
    <xf numFmtId="49" fontId="35" fillId="34" borderId="15" xfId="0" applyNumberFormat="1" applyFont="1" applyFill="1" applyBorder="1" applyAlignment="1">
      <alignment horizontal="right" vertical="center"/>
    </xf>
    <xf numFmtId="49" fontId="35" fillId="34" borderId="0" xfId="0" applyNumberFormat="1" applyFont="1" applyFill="1" applyBorder="1" applyAlignment="1">
      <alignment horizontal="right" vertical="center"/>
    </xf>
    <xf numFmtId="49" fontId="35" fillId="34" borderId="12" xfId="0" applyNumberFormat="1" applyFont="1" applyFill="1" applyBorder="1" applyAlignment="1">
      <alignment horizontal="right" vertical="center"/>
    </xf>
    <xf numFmtId="0" fontId="28" fillId="34" borderId="13" xfId="0" applyFont="1" applyFill="1" applyBorder="1" applyAlignment="1">
      <alignment horizontal="right" vertical="center"/>
    </xf>
    <xf numFmtId="0" fontId="28" fillId="34" borderId="14" xfId="0" applyFont="1" applyFill="1" applyBorder="1" applyAlignment="1">
      <alignment horizontal="right" vertical="center"/>
    </xf>
    <xf numFmtId="0" fontId="28" fillId="34" borderId="22" xfId="0" applyFont="1" applyFill="1" applyBorder="1" applyAlignment="1">
      <alignment horizontal="right" vertical="center"/>
    </xf>
    <xf numFmtId="49" fontId="3" fillId="34" borderId="15" xfId="0" applyNumberFormat="1" applyFont="1" applyFill="1" applyBorder="1" applyAlignment="1">
      <alignment horizontal="right"/>
    </xf>
    <xf numFmtId="49" fontId="3" fillId="34" borderId="0" xfId="0" applyNumberFormat="1" applyFont="1" applyFill="1" applyBorder="1" applyAlignment="1">
      <alignment horizontal="right"/>
    </xf>
    <xf numFmtId="2" fontId="36" fillId="48" borderId="45" xfId="0" applyNumberFormat="1" applyFont="1" applyFill="1" applyBorder="1" applyAlignment="1">
      <alignment horizontal="center" vertical="center" wrapText="1"/>
    </xf>
    <xf numFmtId="2" fontId="36" fillId="48" borderId="46" xfId="0" applyNumberFormat="1" applyFont="1" applyFill="1" applyBorder="1" applyAlignment="1">
      <alignment horizontal="center" vertical="center" wrapText="1"/>
    </xf>
    <xf numFmtId="2" fontId="36" fillId="48" borderId="47" xfId="0" applyNumberFormat="1" applyFont="1" applyFill="1" applyBorder="1" applyAlignment="1">
      <alignment horizontal="center" vertical="center" wrapText="1"/>
    </xf>
    <xf numFmtId="49" fontId="32" fillId="34" borderId="27" xfId="0" applyNumberFormat="1" applyFont="1" applyFill="1" applyBorder="1" applyAlignment="1">
      <alignment horizontal="center" vertical="center"/>
    </xf>
    <xf numFmtId="49" fontId="32" fillId="34" borderId="41" xfId="0" applyNumberFormat="1" applyFont="1" applyFill="1" applyBorder="1" applyAlignment="1">
      <alignment horizontal="center" vertical="center"/>
    </xf>
    <xf numFmtId="2" fontId="11" fillId="39" borderId="30" xfId="0" applyNumberFormat="1" applyFont="1" applyFill="1" applyBorder="1" applyAlignment="1">
      <alignment horizontal="left" vertical="top" wrapText="1"/>
    </xf>
    <xf numFmtId="49" fontId="35" fillId="36" borderId="25" xfId="0" applyNumberFormat="1" applyFont="1" applyFill="1" applyBorder="1" applyAlignment="1">
      <alignment horizontal="right" vertical="center"/>
    </xf>
    <xf numFmtId="49" fontId="35" fillId="36" borderId="10" xfId="0" applyNumberFormat="1" applyFont="1" applyFill="1" applyBorder="1" applyAlignment="1">
      <alignment horizontal="right" vertical="center"/>
    </xf>
    <xf numFmtId="2" fontId="11" fillId="39" borderId="43" xfId="0" applyNumberFormat="1" applyFont="1" applyFill="1" applyBorder="1" applyAlignment="1">
      <alignment horizontal="left" vertical="top" wrapText="1"/>
    </xf>
    <xf numFmtId="2" fontId="11" fillId="39" borderId="23" xfId="0" applyNumberFormat="1" applyFont="1" applyFill="1" applyBorder="1" applyAlignment="1">
      <alignment horizontal="left" vertical="top"/>
    </xf>
    <xf numFmtId="2" fontId="11" fillId="36" borderId="30" xfId="0" applyNumberFormat="1" applyFont="1" applyFill="1" applyBorder="1" applyAlignment="1">
      <alignment horizontal="left" vertical="top" wrapText="1"/>
    </xf>
    <xf numFmtId="2" fontId="3" fillId="36" borderId="30" xfId="0" applyNumberFormat="1" applyFont="1" applyFill="1" applyBorder="1" applyAlignment="1">
      <alignment horizontal="left" vertical="top" wrapText="1"/>
    </xf>
    <xf numFmtId="2" fontId="11" fillId="48" borderId="3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Зависимость импеданса Zs от частоты</a:t>
            </a:r>
          </a:p>
        </c:rich>
      </c:tx>
      <c:layout>
        <c:manualLayout>
          <c:xMode val="factor"/>
          <c:yMode val="factor"/>
          <c:x val="0.01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095"/>
          <c:w val="0.92275"/>
          <c:h val="0.876"/>
        </c:manualLayout>
      </c:layout>
      <c:lineChart>
        <c:grouping val="standard"/>
        <c:varyColors val="0"/>
        <c:ser>
          <c:idx val="4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'Зависимость Zs от частоты'!$F$36:$J$36</c:f>
              <c:numCache/>
            </c:numRef>
          </c:cat>
          <c:val>
            <c:numRef>
              <c:f>'Зависимость Zs от частоты'!$F$41:$J$41</c:f>
              <c:numCache/>
            </c:numRef>
          </c:val>
          <c:smooth val="1"/>
        </c:ser>
        <c:ser>
          <c:idx val="0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'Зависимость Zs от частоты'!$F$36:$J$36</c:f>
              <c:numCache/>
            </c:numRef>
          </c:cat>
          <c:val>
            <c:numRef>
              <c:f>'Зависимость Zs от частоты'!$F$40:$J$40</c:f>
              <c:numCache/>
            </c:numRef>
          </c:val>
          <c:smooth val="1"/>
        </c:ser>
        <c:ser>
          <c:idx val="1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'Зависимость Zs от частоты'!$F$39:$J$39</c:f>
              <c:numCache/>
            </c:numRef>
          </c:val>
          <c:smooth val="0"/>
        </c:ser>
        <c:marker val="1"/>
        <c:axId val="4749939"/>
        <c:axId val="42749452"/>
      </c:lineChart>
      <c:catAx>
        <c:axId val="4749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Частота (MHz)</a:t>
                </a:r>
              </a:p>
            </c:rich>
          </c:tx>
          <c:layout>
            <c:manualLayout>
              <c:xMode val="factor"/>
              <c:yMode val="factor"/>
              <c:x val="0.00575"/>
              <c:y val="0.02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749452"/>
        <c:crosses val="autoZero"/>
        <c:auto val="1"/>
        <c:lblOffset val="100"/>
        <c:tickLblSkip val="1"/>
        <c:noMultiLvlLbl val="0"/>
      </c:catAx>
      <c:valAx>
        <c:axId val="42749452"/>
        <c:scaling>
          <c:orientation val="minMax"/>
          <c:max val="6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Импеданс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49939"/>
        <c:crossesAt val="1"/>
        <c:crossBetween val="midCat"/>
        <c:dispUnits/>
      </c:valAx>
      <c:spPr>
        <a:gradFill rotWithShape="1">
          <a:gsLst>
            <a:gs pos="0">
              <a:srgbClr val="FFCC00"/>
            </a:gs>
            <a:gs pos="100000">
              <a:srgbClr val="CCFFF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1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Зависимость КСВ от частоты</a:t>
            </a:r>
          </a:p>
        </c:rich>
      </c:tx>
      <c:layout>
        <c:manualLayout>
          <c:xMode val="factor"/>
          <c:yMode val="factor"/>
          <c:x val="0.030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5975"/>
          <c:w val="0.96925"/>
          <c:h val="0.88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'Зависимость КСВ от частоты'!$G$9:$K$9</c:f>
              <c:numCache/>
            </c:numRef>
          </c:cat>
          <c:val>
            <c:numRef>
              <c:f>'Зависимость КСВ от частоты'!$G$44:$K$44</c:f>
              <c:numCache/>
            </c:numRef>
          </c:val>
          <c:smooth val="1"/>
        </c:ser>
        <c:marker val="1"/>
        <c:axId val="49200749"/>
        <c:axId val="40153558"/>
      </c:lineChart>
      <c:catAx>
        <c:axId val="49200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Частота (MHz)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153558"/>
        <c:crossesAt val="1"/>
        <c:auto val="1"/>
        <c:lblOffset val="100"/>
        <c:tickLblSkip val="1"/>
        <c:noMultiLvlLbl val="0"/>
      </c:catAx>
      <c:valAx>
        <c:axId val="40153558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200749"/>
        <c:crossesAt val="1"/>
        <c:crossBetween val="midCat"/>
        <c:dispUnits/>
      </c:valAx>
      <c:spPr>
        <a:gradFill rotWithShape="1">
          <a:gsLst>
            <a:gs pos="0">
              <a:srgbClr val="76765E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275" b="1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1495425</xdr:colOff>
      <xdr:row>1</xdr:row>
      <xdr:rowOff>9525</xdr:rowOff>
    </xdr:from>
    <xdr:to>
      <xdr:col>10</xdr:col>
      <xdr:colOff>419100</xdr:colOff>
      <xdr:row>34</xdr:row>
      <xdr:rowOff>295275</xdr:rowOff>
    </xdr:to>
    <xdr:graphicFrame>
      <xdr:nvGraphicFramePr>
        <xdr:cNvPr id="1" name="Диаграмма 1"/>
        <xdr:cNvGraphicFramePr/>
      </xdr:nvGraphicFramePr>
      <xdr:xfrm>
        <a:off x="2695575" y="180975"/>
        <a:ext cx="36290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581025</xdr:colOff>
      <xdr:row>4</xdr:row>
      <xdr:rowOff>9525</xdr:rowOff>
    </xdr:from>
    <xdr:to>
      <xdr:col>10</xdr:col>
      <xdr:colOff>7105650</xdr:colOff>
      <xdr:row>28</xdr:row>
      <xdr:rowOff>0</xdr:rowOff>
    </xdr:to>
    <xdr:pic>
      <xdr:nvPicPr>
        <xdr:cNvPr id="2" name="Picture 6" descr="sche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86525" y="733425"/>
          <a:ext cx="6524625" cy="38766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57150</xdr:colOff>
      <xdr:row>1</xdr:row>
      <xdr:rowOff>123825</xdr:rowOff>
    </xdr:from>
    <xdr:to>
      <xdr:col>4</xdr:col>
      <xdr:colOff>1371600</xdr:colOff>
      <xdr:row>26</xdr:row>
      <xdr:rowOff>142875</xdr:rowOff>
    </xdr:to>
    <xdr:pic>
      <xdr:nvPicPr>
        <xdr:cNvPr id="3" name="Picture 7" descr="Image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295275"/>
          <a:ext cx="2305050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10</xdr:row>
      <xdr:rowOff>19050</xdr:rowOff>
    </xdr:from>
    <xdr:to>
      <xdr:col>10</xdr:col>
      <xdr:colOff>533400</xdr:colOff>
      <xdr:row>31</xdr:row>
      <xdr:rowOff>171450</xdr:rowOff>
    </xdr:to>
    <xdr:graphicFrame>
      <xdr:nvGraphicFramePr>
        <xdr:cNvPr id="1" name="Диаграмма 3"/>
        <xdr:cNvGraphicFramePr/>
      </xdr:nvGraphicFramePr>
      <xdr:xfrm>
        <a:off x="3076575" y="1762125"/>
        <a:ext cx="29432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14</xdr:row>
      <xdr:rowOff>66675</xdr:rowOff>
    </xdr:from>
    <xdr:to>
      <xdr:col>4</xdr:col>
      <xdr:colOff>1095375</xdr:colOff>
      <xdr:row>14</xdr:row>
      <xdr:rowOff>66675</xdr:rowOff>
    </xdr:to>
    <xdr:sp>
      <xdr:nvSpPr>
        <xdr:cNvPr id="2" name="Line 4"/>
        <xdr:cNvSpPr>
          <a:spLocks/>
        </xdr:cNvSpPr>
      </xdr:nvSpPr>
      <xdr:spPr>
        <a:xfrm>
          <a:off x="257175" y="2457450"/>
          <a:ext cx="20955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133350</xdr:colOff>
      <xdr:row>11</xdr:row>
      <xdr:rowOff>104775</xdr:rowOff>
    </xdr:from>
    <xdr:to>
      <xdr:col>4</xdr:col>
      <xdr:colOff>1095375</xdr:colOff>
      <xdr:row>11</xdr:row>
      <xdr:rowOff>104775</xdr:rowOff>
    </xdr:to>
    <xdr:sp>
      <xdr:nvSpPr>
        <xdr:cNvPr id="3" name="Line 5"/>
        <xdr:cNvSpPr>
          <a:spLocks/>
        </xdr:cNvSpPr>
      </xdr:nvSpPr>
      <xdr:spPr>
        <a:xfrm>
          <a:off x="304800" y="2009775"/>
          <a:ext cx="2047875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4">
      <selection activeCell="H10" sqref="H10"/>
    </sheetView>
  </sheetViews>
  <sheetFormatPr defaultColWidth="9.00390625" defaultRowHeight="12.75"/>
  <cols>
    <col min="1" max="1" width="2.75390625" style="0" customWidth="1"/>
    <col min="2" max="2" width="3.625" style="0" customWidth="1"/>
    <col min="3" max="3" width="6.25390625" style="0" customWidth="1"/>
    <col min="4" max="4" width="3.125" style="0" customWidth="1"/>
    <col min="5" max="5" width="23.00390625" style="0" customWidth="1"/>
    <col min="6" max="10" width="7.75390625" style="0" customWidth="1"/>
    <col min="11" max="11" width="96.25390625" style="0" customWidth="1"/>
    <col min="12" max="12" width="2.25390625" style="0" customWidth="1"/>
  </cols>
  <sheetData>
    <row r="1" spans="1:12" ht="13.5" thickBot="1">
      <c r="A1" s="6"/>
      <c r="B1" s="6"/>
      <c r="C1" s="16"/>
      <c r="D1" s="1"/>
      <c r="E1" s="1"/>
      <c r="F1" s="2"/>
      <c r="G1" s="2"/>
      <c r="H1" s="2"/>
      <c r="I1" s="2"/>
      <c r="J1" s="2"/>
      <c r="K1" s="2"/>
      <c r="L1" s="3"/>
    </row>
    <row r="2" spans="1:12" ht="12.75">
      <c r="A2" s="168"/>
      <c r="B2" s="187"/>
      <c r="C2" s="188"/>
      <c r="D2" s="188"/>
      <c r="E2" s="188"/>
      <c r="F2" s="162"/>
      <c r="G2" s="162"/>
      <c r="H2" s="162"/>
      <c r="I2" s="162"/>
      <c r="J2" s="162"/>
      <c r="K2" s="62"/>
      <c r="L2" s="4"/>
    </row>
    <row r="3" spans="1:12" ht="18">
      <c r="A3" s="168"/>
      <c r="B3" s="189"/>
      <c r="C3" s="190"/>
      <c r="D3" s="190"/>
      <c r="E3" s="190"/>
      <c r="F3" s="163"/>
      <c r="G3" s="163"/>
      <c r="H3" s="163"/>
      <c r="I3" s="163"/>
      <c r="J3" s="163"/>
      <c r="K3" s="63"/>
      <c r="L3" s="4"/>
    </row>
    <row r="4" spans="1:12" ht="12.75">
      <c r="A4" s="168"/>
      <c r="B4" s="189"/>
      <c r="C4" s="190"/>
      <c r="D4" s="190"/>
      <c r="E4" s="190"/>
      <c r="F4" s="29"/>
      <c r="G4" s="29"/>
      <c r="H4" s="29"/>
      <c r="I4" s="29"/>
      <c r="J4" s="29"/>
      <c r="K4" s="64"/>
      <c r="L4" s="4"/>
    </row>
    <row r="5" spans="1:12" ht="12.75">
      <c r="A5" s="168"/>
      <c r="B5" s="189"/>
      <c r="C5" s="190"/>
      <c r="D5" s="190"/>
      <c r="E5" s="190"/>
      <c r="F5" s="30">
        <f>'Зависимость КСВ от частоты'!G5</f>
        <v>19.06</v>
      </c>
      <c r="G5" s="30">
        <f>'Зависимость КСВ от частоты'!H5</f>
        <v>18.97</v>
      </c>
      <c r="H5" s="30">
        <f>'Зависимость КСВ от частоты'!I5</f>
        <v>18.78</v>
      </c>
      <c r="I5" s="30">
        <f>'Зависимость КСВ от частоты'!J5</f>
        <v>18.62</v>
      </c>
      <c r="J5" s="30">
        <f>'Зависимость КСВ от частоты'!K5</f>
        <v>18.4</v>
      </c>
      <c r="K5" s="65"/>
      <c r="L5" s="4"/>
    </row>
    <row r="6" spans="1:12" ht="12.75">
      <c r="A6" s="168"/>
      <c r="B6" s="189"/>
      <c r="C6" s="190"/>
      <c r="D6" s="190"/>
      <c r="E6" s="190"/>
      <c r="F6" s="30">
        <f>'Зависимость КСВ от частоты'!G6</f>
        <v>12.68</v>
      </c>
      <c r="G6" s="30">
        <f>'Зависимость КСВ от частоты'!H6</f>
        <v>13</v>
      </c>
      <c r="H6" s="30">
        <f>'Зависимость КСВ от частоты'!I6</f>
        <v>13.37</v>
      </c>
      <c r="I6" s="30">
        <f>'Зависимость КСВ от частоты'!J6</f>
        <v>13.7</v>
      </c>
      <c r="J6" s="30">
        <f>'Зависимость КСВ от частоты'!K6</f>
        <v>14.05</v>
      </c>
      <c r="K6" s="65"/>
      <c r="L6" s="4"/>
    </row>
    <row r="7" spans="1:12" ht="12.75">
      <c r="A7" s="168"/>
      <c r="B7" s="189"/>
      <c r="C7" s="190"/>
      <c r="D7" s="190"/>
      <c r="E7" s="190"/>
      <c r="F7" s="30">
        <f>'Зависимость КСВ от частоты'!G7</f>
        <v>11.5</v>
      </c>
      <c r="G7" s="30">
        <f>'Зависимость КСВ от частоты'!H7</f>
        <v>11.37</v>
      </c>
      <c r="H7" s="30">
        <f>'Зависимость КСВ от частоты'!I7</f>
        <v>11.28</v>
      </c>
      <c r="I7" s="30">
        <f>'Зависимость КСВ от частоты'!J7</f>
        <v>11.28</v>
      </c>
      <c r="J7" s="30">
        <f>'Зависимость КСВ от частоты'!K7</f>
        <v>11.37</v>
      </c>
      <c r="K7" s="65"/>
      <c r="L7" s="168"/>
    </row>
    <row r="8" spans="1:12" ht="12.75">
      <c r="A8" s="168"/>
      <c r="B8" s="189"/>
      <c r="C8" s="190"/>
      <c r="D8" s="190"/>
      <c r="E8" s="190"/>
      <c r="F8" s="29"/>
      <c r="G8" s="29"/>
      <c r="H8" s="29"/>
      <c r="I8" s="29"/>
      <c r="J8" s="29"/>
      <c r="K8" s="64"/>
      <c r="L8" s="168"/>
    </row>
    <row r="9" spans="1:12" ht="12.75">
      <c r="A9" s="168"/>
      <c r="B9" s="189"/>
      <c r="C9" s="190"/>
      <c r="D9" s="190"/>
      <c r="E9" s="190"/>
      <c r="F9" s="25"/>
      <c r="G9" s="25"/>
      <c r="H9" s="25"/>
      <c r="I9" s="25"/>
      <c r="J9" s="25"/>
      <c r="K9" s="66"/>
      <c r="L9" s="168"/>
    </row>
    <row r="10" spans="1:12" ht="12.75">
      <c r="A10" s="168"/>
      <c r="B10" s="189"/>
      <c r="C10" s="190"/>
      <c r="D10" s="190"/>
      <c r="E10" s="190"/>
      <c r="F10" s="25"/>
      <c r="G10" s="25"/>
      <c r="H10" s="25"/>
      <c r="I10" s="25"/>
      <c r="J10" s="25"/>
      <c r="K10" s="66"/>
      <c r="L10" s="168"/>
    </row>
    <row r="11" spans="1:12" ht="12.75">
      <c r="A11" s="168"/>
      <c r="B11" s="189"/>
      <c r="C11" s="190"/>
      <c r="D11" s="190"/>
      <c r="E11" s="190"/>
      <c r="F11" s="26">
        <f>(POWER(F5,$G23))</f>
        <v>18.235641801091194</v>
      </c>
      <c r="G11" s="26">
        <f>(POWER(G5,$G23))</f>
        <v>18.15082296646211</v>
      </c>
      <c r="H11" s="26">
        <f>(POWER(H5,$G23))</f>
        <v>17.971741123570496</v>
      </c>
      <c r="I11" s="26">
        <f>(POWER(I5,$G23))</f>
        <v>17.820914291536294</v>
      </c>
      <c r="J11" s="26">
        <f>(POWER(J5,$G23))</f>
        <v>17.613495617340476</v>
      </c>
      <c r="K11" s="67"/>
      <c r="L11" s="168"/>
    </row>
    <row r="12" spans="1:12" ht="12.75">
      <c r="A12" s="168"/>
      <c r="B12" s="189"/>
      <c r="C12" s="190"/>
      <c r="D12" s="190"/>
      <c r="E12" s="190"/>
      <c r="F12" s="26">
        <f>(POWER(F6,$G23))</f>
        <v>12.205974680530183</v>
      </c>
      <c r="G12" s="26">
        <f>(POWER(G6,$G23))</f>
        <v>12.50933439339388</v>
      </c>
      <c r="H12" s="26">
        <f>(POWER(H6,$G23))</f>
        <v>12.8599546227685</v>
      </c>
      <c r="I12" s="26">
        <f>(POWER(I6,$G23))</f>
        <v>13.172547055418926</v>
      </c>
      <c r="J12" s="26">
        <f>(POWER(J6,$G23))</f>
        <v>13.503961135401557</v>
      </c>
      <c r="K12" s="67"/>
      <c r="L12" s="168"/>
    </row>
    <row r="13" spans="1:12" ht="12.75">
      <c r="A13" s="168"/>
      <c r="B13" s="189"/>
      <c r="C13" s="190"/>
      <c r="D13" s="190"/>
      <c r="E13" s="190"/>
      <c r="F13" s="26">
        <f>(POWER(F7,$G23))</f>
        <v>11.086319046822796</v>
      </c>
      <c r="G13" s="26">
        <f>(POWER(G7,$G23))</f>
        <v>10.962864788164694</v>
      </c>
      <c r="H13" s="26">
        <f>(POWER(H7,$G23))</f>
        <v>10.877384065679296</v>
      </c>
      <c r="I13" s="26">
        <f>(POWER(I7,$G23))</f>
        <v>10.877384065679296</v>
      </c>
      <c r="J13" s="26">
        <f>(POWER(J7,$G23))</f>
        <v>10.962864788164694</v>
      </c>
      <c r="K13" s="67"/>
      <c r="L13" s="168"/>
    </row>
    <row r="14" spans="1:12" ht="12.75">
      <c r="A14" s="168"/>
      <c r="B14" s="189"/>
      <c r="C14" s="190"/>
      <c r="D14" s="190"/>
      <c r="E14" s="190"/>
      <c r="F14" s="26">
        <f>1000000/(2*PI()*F36*$F19*F12)</f>
        <v>4.154961929357872</v>
      </c>
      <c r="G14" s="26">
        <f>1000000/(2*PI()*G36*$F19*G12)</f>
        <v>4.042813121880217</v>
      </c>
      <c r="H14" s="26">
        <f>1000000/(2*PI()*H36*$F19*H12)</f>
        <v>3.92157219237371</v>
      </c>
      <c r="I14" s="26">
        <f>1000000/(2*PI()*I36*$F19*I12)</f>
        <v>3.8178167704045967</v>
      </c>
      <c r="J14" s="26">
        <f>1000000/(2*PI()*J36*$F19*J12)</f>
        <v>3.713746355993632</v>
      </c>
      <c r="K14" s="67"/>
      <c r="L14" s="168"/>
    </row>
    <row r="15" spans="1:12" ht="12.75">
      <c r="A15" s="168"/>
      <c r="B15" s="189"/>
      <c r="C15" s="190"/>
      <c r="D15" s="190"/>
      <c r="E15" s="190"/>
      <c r="F15" s="32">
        <f>SQRT(ABS((F13*F13)-(F16*F16)))</f>
        <v>10.804386924038681</v>
      </c>
      <c r="G15" s="32">
        <f>SQRT(ABS((G13*G13)-(G16*G16)))</f>
        <v>10.757933140220096</v>
      </c>
      <c r="H15" s="32">
        <f>SQRT(ABS((H13*H13)-(H16*H16)))</f>
        <v>10.769595176960546</v>
      </c>
      <c r="I15" s="32">
        <f>SQRT(ABS((I13*I13)-(I16*I16)))</f>
        <v>10.833376157029578</v>
      </c>
      <c r="J15" s="32">
        <f>SQRT(ABS((J13*J13)-(J16*J16)))</f>
        <v>10.959162884049148</v>
      </c>
      <c r="K15" s="68"/>
      <c r="L15" s="168"/>
    </row>
    <row r="16" spans="1:12" ht="12.75">
      <c r="A16" s="168"/>
      <c r="B16" s="189"/>
      <c r="C16" s="190"/>
      <c r="D16" s="190"/>
      <c r="E16" s="190"/>
      <c r="F16" s="34">
        <f>((F11*F11)-(F12*F12)-(F13*F13))/(2*F12)</f>
        <v>2.484289275347752</v>
      </c>
      <c r="G16" s="34">
        <f>((G11*G11)-(G12*G12)-(G13*G13))/(2*G12)</f>
        <v>2.109805420918127</v>
      </c>
      <c r="H16" s="34">
        <f>((H11*H11)-(H12*H12)-(H13*H13))/(2*H12)</f>
        <v>1.5275155765758952</v>
      </c>
      <c r="I16" s="34">
        <f>((I11*I11)-(I12*I12)-(I13*I13))/(2*I12)</f>
        <v>0.9774687476318111</v>
      </c>
      <c r="J16" s="34">
        <f>((J11*J11)-(J12*J12)-(J13*J13))/(2*J12)</f>
        <v>0.2848740852743264</v>
      </c>
      <c r="K16" s="69"/>
      <c r="L16" s="168"/>
    </row>
    <row r="17" spans="1:12" ht="12.75">
      <c r="A17" s="168"/>
      <c r="B17" s="189"/>
      <c r="C17" s="190"/>
      <c r="D17" s="190"/>
      <c r="E17" s="190"/>
      <c r="F17" s="32">
        <f>SQRT(((F40-$G21)*(F40-$G21)+(F41*F41))/((F40+$G21)*(F40+$G21)+(F41*F41)))</f>
        <v>0.11983076954560769</v>
      </c>
      <c r="G17" s="32">
        <f>SQRT(((G40-$G21)*(G40-$G21)+(G41*G41))/((G40+$G21)*(G40+$G21)+(G41*G41)))</f>
        <v>0.11298361143721078</v>
      </c>
      <c r="H17" s="32">
        <f>SQRT(((H40-$G21)*(H40-$G21)+(H41*H41))/((H40+$G21)*(H40+$G21)+(H41*H41)))</f>
        <v>0.10426838633535324</v>
      </c>
      <c r="I17" s="32">
        <f>SQRT(((I40-$G21)*(I40-$G21)+(I41*I41))/((I40+$G21)*(I40+$G21)+(I41*I41)))</f>
        <v>0.10070211224041484</v>
      </c>
      <c r="J17" s="32">
        <f>SQRT(((J40-$G21)*(J40-$G21)+(J41*J41))/((J40+$G21)*(J40+$G21)+(J41*J41)))</f>
        <v>0.10073516139720827</v>
      </c>
      <c r="K17" s="68"/>
      <c r="L17" s="168"/>
    </row>
    <row r="18" spans="1:12" ht="12.75">
      <c r="A18" s="168"/>
      <c r="B18" s="189"/>
      <c r="C18" s="190"/>
      <c r="D18" s="190"/>
      <c r="E18" s="190"/>
      <c r="F18" s="26"/>
      <c r="G18" s="26"/>
      <c r="H18" s="26"/>
      <c r="I18" s="26"/>
      <c r="J18" s="26"/>
      <c r="K18" s="67"/>
      <c r="L18" s="168"/>
    </row>
    <row r="19" spans="1:12" ht="12.75">
      <c r="A19" s="168"/>
      <c r="B19" s="189"/>
      <c r="C19" s="190"/>
      <c r="D19" s="190"/>
      <c r="E19" s="190"/>
      <c r="F19" s="26">
        <f>'Зависимость КСВ от частоты'!C16</f>
        <v>884</v>
      </c>
      <c r="G19" s="26"/>
      <c r="H19" s="26"/>
      <c r="I19" s="26"/>
      <c r="J19" s="26"/>
      <c r="K19" s="67"/>
      <c r="L19" s="168"/>
    </row>
    <row r="20" spans="1:12" ht="12.75">
      <c r="A20" s="168"/>
      <c r="B20" s="189"/>
      <c r="C20" s="190"/>
      <c r="D20" s="190"/>
      <c r="E20" s="190"/>
      <c r="F20" s="25"/>
      <c r="G20" s="25"/>
      <c r="H20" s="25"/>
      <c r="I20" s="25"/>
      <c r="J20" s="25"/>
      <c r="K20" s="66"/>
      <c r="L20" s="168"/>
    </row>
    <row r="21" spans="1:12" ht="12.75">
      <c r="A21" s="168"/>
      <c r="B21" s="189"/>
      <c r="C21" s="190"/>
      <c r="D21" s="190"/>
      <c r="E21" s="190"/>
      <c r="F21" s="33" t="s">
        <v>2</v>
      </c>
      <c r="G21" s="31">
        <f>'Зависимость КСВ от частоты'!C18</f>
        <v>49.75</v>
      </c>
      <c r="H21" s="26"/>
      <c r="I21" s="26"/>
      <c r="J21" s="26"/>
      <c r="K21" s="67"/>
      <c r="L21" s="168"/>
    </row>
    <row r="22" spans="1:12" ht="12.75">
      <c r="A22" s="168"/>
      <c r="B22" s="189"/>
      <c r="C22" s="190"/>
      <c r="D22" s="190"/>
      <c r="E22" s="190"/>
      <c r="F22" s="26"/>
      <c r="G22" s="26"/>
      <c r="H22" s="26"/>
      <c r="I22" s="26"/>
      <c r="J22" s="26"/>
      <c r="K22" s="67"/>
      <c r="L22" s="168"/>
    </row>
    <row r="23" spans="1:12" ht="12.75">
      <c r="A23" s="168"/>
      <c r="B23" s="189"/>
      <c r="C23" s="190"/>
      <c r="D23" s="190"/>
      <c r="E23" s="190"/>
      <c r="F23" s="33" t="s">
        <v>9</v>
      </c>
      <c r="G23" s="29">
        <f>'Зависимость КСВ от частоты'!C20</f>
        <v>0.985</v>
      </c>
      <c r="H23" s="26"/>
      <c r="I23" s="26"/>
      <c r="J23" s="26"/>
      <c r="K23" s="67"/>
      <c r="L23" s="168"/>
    </row>
    <row r="24" spans="1:12" ht="12.75">
      <c r="A24" s="168"/>
      <c r="B24" s="189"/>
      <c r="C24" s="190"/>
      <c r="D24" s="190"/>
      <c r="E24" s="190"/>
      <c r="F24" s="26">
        <f>SQRT((F40*F40)+(F41*F41))</f>
        <v>46.06323357626377</v>
      </c>
      <c r="G24" s="26">
        <f>SQRT((G40*G40)+(G41*G41))</f>
        <v>44.32081361899081</v>
      </c>
      <c r="H24" s="26">
        <f>SQRT((H40*H40)+(H41*H41))</f>
        <v>42.65644687773682</v>
      </c>
      <c r="I24" s="26">
        <f>SQRT((I40*I40)+(I41*I41))</f>
        <v>41.52785930408215</v>
      </c>
      <c r="J24" s="26">
        <f>SQRT((J40*J40)+(J41*J41))</f>
        <v>40.71329915829753</v>
      </c>
      <c r="K24" s="67"/>
      <c r="L24" s="168"/>
    </row>
    <row r="25" spans="1:12" ht="12.75">
      <c r="A25" s="168"/>
      <c r="B25" s="189"/>
      <c r="C25" s="190"/>
      <c r="D25" s="190"/>
      <c r="E25" s="190"/>
      <c r="F25" s="26"/>
      <c r="G25" s="26"/>
      <c r="H25" s="26"/>
      <c r="I25" s="26"/>
      <c r="J25" s="26"/>
      <c r="K25" s="67"/>
      <c r="L25" s="168"/>
    </row>
    <row r="26" spans="1:12" ht="12.75">
      <c r="A26" s="168"/>
      <c r="B26" s="189"/>
      <c r="C26" s="190"/>
      <c r="D26" s="190"/>
      <c r="E26" s="190"/>
      <c r="F26" s="26"/>
      <c r="G26" s="26"/>
      <c r="H26" s="26"/>
      <c r="I26" s="26"/>
      <c r="J26" s="26"/>
      <c r="K26" s="67"/>
      <c r="L26" s="168"/>
    </row>
    <row r="27" spans="1:12" ht="12.75">
      <c r="A27" s="168"/>
      <c r="B27" s="189"/>
      <c r="C27" s="190"/>
      <c r="D27" s="190"/>
      <c r="E27" s="190"/>
      <c r="F27" s="25"/>
      <c r="G27" s="25"/>
      <c r="H27" s="25"/>
      <c r="I27" s="25"/>
      <c r="J27" s="25"/>
      <c r="K27" s="66"/>
      <c r="L27" s="168"/>
    </row>
    <row r="28" spans="1:12" ht="12.75">
      <c r="A28" s="168"/>
      <c r="B28" s="189"/>
      <c r="C28" s="190"/>
      <c r="D28" s="190"/>
      <c r="E28" s="190"/>
      <c r="F28" s="164"/>
      <c r="G28" s="164"/>
      <c r="H28" s="164"/>
      <c r="I28" s="164"/>
      <c r="J28" s="164"/>
      <c r="K28" s="66"/>
      <c r="L28" s="168"/>
    </row>
    <row r="29" spans="1:12" ht="12.75">
      <c r="A29" s="168"/>
      <c r="B29" s="189"/>
      <c r="C29" s="190"/>
      <c r="D29" s="190"/>
      <c r="E29" s="190"/>
      <c r="F29" s="164"/>
      <c r="G29" s="164"/>
      <c r="H29" s="164"/>
      <c r="I29" s="164"/>
      <c r="J29" s="164"/>
      <c r="K29" s="66"/>
      <c r="L29" s="168"/>
    </row>
    <row r="30" spans="1:12" ht="12.75">
      <c r="A30" s="168"/>
      <c r="B30" s="189"/>
      <c r="C30" s="190"/>
      <c r="D30" s="190"/>
      <c r="E30" s="190"/>
      <c r="F30" s="164"/>
      <c r="G30" s="164"/>
      <c r="H30" s="164"/>
      <c r="I30" s="164"/>
      <c r="J30" s="164"/>
      <c r="K30" s="66"/>
      <c r="L30" s="168"/>
    </row>
    <row r="31" spans="1:12" ht="12.75">
      <c r="A31" s="168"/>
      <c r="B31" s="189"/>
      <c r="C31" s="190"/>
      <c r="D31" s="190"/>
      <c r="E31" s="190"/>
      <c r="F31" s="25"/>
      <c r="G31" s="25"/>
      <c r="H31" s="25"/>
      <c r="I31" s="25"/>
      <c r="J31" s="25"/>
      <c r="K31" s="66"/>
      <c r="L31" s="168"/>
    </row>
    <row r="32" spans="1:12" ht="12.75">
      <c r="A32" s="168"/>
      <c r="B32" s="189"/>
      <c r="C32" s="190"/>
      <c r="D32" s="190"/>
      <c r="E32" s="190"/>
      <c r="F32" s="25"/>
      <c r="G32" s="25"/>
      <c r="H32" s="25"/>
      <c r="I32" s="25"/>
      <c r="J32" s="25"/>
      <c r="K32" s="66"/>
      <c r="L32" s="168"/>
    </row>
    <row r="33" spans="1:12" ht="12.75">
      <c r="A33" s="168"/>
      <c r="B33" s="189"/>
      <c r="C33" s="190"/>
      <c r="D33" s="190"/>
      <c r="E33" s="190"/>
      <c r="F33" s="25"/>
      <c r="G33" s="25"/>
      <c r="H33" s="25"/>
      <c r="I33" s="25"/>
      <c r="J33" s="25"/>
      <c r="K33" s="66"/>
      <c r="L33" s="168"/>
    </row>
    <row r="34" spans="1:12" ht="12.75">
      <c r="A34" s="168"/>
      <c r="B34" s="189"/>
      <c r="C34" s="190"/>
      <c r="D34" s="190"/>
      <c r="E34" s="190"/>
      <c r="F34" s="25"/>
      <c r="G34" s="25"/>
      <c r="H34" s="25"/>
      <c r="I34" s="25"/>
      <c r="J34" s="25"/>
      <c r="K34" s="66"/>
      <c r="L34" s="168"/>
    </row>
    <row r="35" spans="1:12" ht="24" customHeight="1" thickBot="1">
      <c r="A35" s="168"/>
      <c r="B35" s="189"/>
      <c r="C35" s="190"/>
      <c r="D35" s="190"/>
      <c r="E35" s="190"/>
      <c r="F35" s="25"/>
      <c r="G35" s="25"/>
      <c r="H35" s="25"/>
      <c r="I35" s="25"/>
      <c r="J35" s="25"/>
      <c r="K35" s="66"/>
      <c r="L35" s="168"/>
    </row>
    <row r="36" spans="1:12" ht="17.25" customHeight="1" thickBot="1">
      <c r="A36" s="168"/>
      <c r="B36" s="169" t="s">
        <v>4</v>
      </c>
      <c r="C36" s="170"/>
      <c r="D36" s="170"/>
      <c r="E36" s="171"/>
      <c r="F36" s="37">
        <f>'Зависимость КСВ от частоты'!G9</f>
        <v>3.55</v>
      </c>
      <c r="G36" s="37">
        <f>'Зависимость КСВ от частоты'!H9</f>
        <v>3.56</v>
      </c>
      <c r="H36" s="37">
        <f>'Зависимость КСВ от частоты'!I9</f>
        <v>3.57</v>
      </c>
      <c r="I36" s="37">
        <f>'Зависимость КСВ от частоты'!J9</f>
        <v>3.58</v>
      </c>
      <c r="J36" s="37">
        <f>'Зависимость КСВ от частоты'!K9</f>
        <v>3.59</v>
      </c>
      <c r="K36" s="70"/>
      <c r="L36" s="168"/>
    </row>
    <row r="37" spans="1:12" ht="15">
      <c r="A37" s="168"/>
      <c r="B37" s="172" t="s">
        <v>6</v>
      </c>
      <c r="C37" s="173"/>
      <c r="D37" s="173"/>
      <c r="E37" s="174"/>
      <c r="F37" s="38">
        <f>ABS(1000000/(6.28*F36*F41))</f>
        <v>4345.530373927813</v>
      </c>
      <c r="G37" s="27">
        <f>ABS(1000000/(6.28*G36*G41))</f>
        <v>5244.01937725336</v>
      </c>
      <c r="H37" s="27">
        <f>ABS(1000000/(6.28*H36*H41))</f>
        <v>7446.055658601696</v>
      </c>
      <c r="I37" s="27">
        <f>ABS(1000000/(6.28*I36*I41))</f>
        <v>11918.987589843853</v>
      </c>
      <c r="J37" s="88">
        <f>ABS(1000000/(6.28*J36*J41))</f>
        <v>41925.73889740941</v>
      </c>
      <c r="K37" s="56" t="s">
        <v>25</v>
      </c>
      <c r="L37" s="168"/>
    </row>
    <row r="38" spans="1:12" ht="15.75" thickBot="1">
      <c r="A38" s="168"/>
      <c r="B38" s="175" t="s">
        <v>5</v>
      </c>
      <c r="C38" s="176"/>
      <c r="D38" s="176"/>
      <c r="E38" s="177"/>
      <c r="F38" s="39">
        <f>ABS(F41/(6.28*F36))</f>
        <v>0.46300024044953636</v>
      </c>
      <c r="G38" s="28">
        <f>ABS(G41/(6.28*G36))</f>
        <v>0.38151922637863284</v>
      </c>
      <c r="H38" s="28">
        <f>ABS(H41/(6.28*H36))</f>
        <v>0.2671886478134189</v>
      </c>
      <c r="I38" s="28">
        <f>ABS(I41/(6.28*I36))</f>
        <v>0.16598746473931195</v>
      </c>
      <c r="J38" s="89">
        <f>ABS(J41/(6.28*J36))</f>
        <v>0.046925735682298166</v>
      </c>
      <c r="K38" s="57" t="s">
        <v>26</v>
      </c>
      <c r="L38" s="168"/>
    </row>
    <row r="39" spans="1:12" ht="15.75" thickBot="1">
      <c r="A39" s="168"/>
      <c r="B39" s="191" t="s">
        <v>49</v>
      </c>
      <c r="C39" s="192"/>
      <c r="D39" s="192"/>
      <c r="E39" s="193"/>
      <c r="F39" s="91">
        <f>F24</f>
        <v>46.06323357626377</v>
      </c>
      <c r="G39" s="91">
        <f>G24</f>
        <v>44.32081361899081</v>
      </c>
      <c r="H39" s="91">
        <f>H24</f>
        <v>42.65644687773682</v>
      </c>
      <c r="I39" s="91">
        <f>I24</f>
        <v>41.52785930408215</v>
      </c>
      <c r="J39" s="92">
        <f>J24</f>
        <v>40.71329915829753</v>
      </c>
      <c r="K39" s="57"/>
      <c r="L39" s="168"/>
    </row>
    <row r="40" spans="1:12" ht="15.75" thickBot="1">
      <c r="A40" s="168"/>
      <c r="B40" s="178" t="s">
        <v>50</v>
      </c>
      <c r="C40" s="179"/>
      <c r="D40" s="179"/>
      <c r="E40" s="180"/>
      <c r="F40" s="93">
        <f>F14*F15</f>
        <v>44.89181633943272</v>
      </c>
      <c r="G40" s="93">
        <f>G14*G15</f>
        <v>43.49231326359185</v>
      </c>
      <c r="H40" s="93">
        <f>H14*H15</f>
        <v>42.2337449690905</v>
      </c>
      <c r="I40" s="93">
        <f>I14*I15</f>
        <v>41.359845172408825</v>
      </c>
      <c r="J40" s="93">
        <f>J14*J15</f>
        <v>40.69955122537819</v>
      </c>
      <c r="K40" s="90" t="s">
        <v>40</v>
      </c>
      <c r="L40" s="168"/>
    </row>
    <row r="41" spans="1:12" ht="15" customHeight="1" thickBot="1">
      <c r="A41" s="168"/>
      <c r="B41" s="181" t="s">
        <v>51</v>
      </c>
      <c r="C41" s="182"/>
      <c r="D41" s="182"/>
      <c r="E41" s="183"/>
      <c r="F41" s="94">
        <f>(F14*F16)*-1</f>
        <v>-10.322127360581964</v>
      </c>
      <c r="G41" s="94">
        <f>(G14*G16)*-1</f>
        <v>-8.529549040301818</v>
      </c>
      <c r="H41" s="94">
        <f>(H14*H16)*-1</f>
        <v>-5.9902626085177255</v>
      </c>
      <c r="I41" s="94">
        <f>(I14*I16)*-1</f>
        <v>-3.731796577255107</v>
      </c>
      <c r="J41" s="94">
        <f>(J14*J16)*-1</f>
        <v>-1.0579500961045487</v>
      </c>
      <c r="K41" s="90"/>
      <c r="L41" s="168"/>
    </row>
    <row r="42" spans="1:12" ht="9" customHeight="1" thickBot="1">
      <c r="A42" s="168"/>
      <c r="B42" s="15"/>
      <c r="C42" s="19"/>
      <c r="D42" s="14"/>
      <c r="E42" s="14"/>
      <c r="F42" s="14"/>
      <c r="G42" s="14"/>
      <c r="H42" s="14"/>
      <c r="I42" s="14"/>
      <c r="J42" s="14"/>
      <c r="K42" s="58"/>
      <c r="L42" s="168"/>
    </row>
    <row r="43" spans="1:12" ht="24.75" customHeight="1" thickBot="1">
      <c r="A43" s="168"/>
      <c r="B43" s="184" t="s">
        <v>0</v>
      </c>
      <c r="C43" s="185"/>
      <c r="D43" s="185"/>
      <c r="E43" s="186"/>
      <c r="F43" s="44">
        <f>(1+F17)/(1-F17)</f>
        <v>1.2722902946374175</v>
      </c>
      <c r="G43" s="44">
        <f>(1+G17)/(1-G17)</f>
        <v>1.2547497721440646</v>
      </c>
      <c r="H43" s="44">
        <f>(1+H17)/(1-H17)</f>
        <v>1.2328116698008837</v>
      </c>
      <c r="I43" s="44">
        <f>(1+I17)/(1-I17)</f>
        <v>1.22395718618064</v>
      </c>
      <c r="J43" s="44">
        <f>(1+J17)/(1-J17)</f>
        <v>1.22403891951057</v>
      </c>
      <c r="K43" s="59" t="s">
        <v>35</v>
      </c>
      <c r="L43" s="168"/>
    </row>
    <row r="44" spans="1:12" ht="13.5" thickBot="1">
      <c r="A44" s="168"/>
      <c r="B44" s="12"/>
      <c r="C44" s="20" t="s">
        <v>3</v>
      </c>
      <c r="D44" s="13"/>
      <c r="E44" s="13"/>
      <c r="F44" s="24"/>
      <c r="G44" s="24"/>
      <c r="H44" s="24"/>
      <c r="I44" s="24"/>
      <c r="J44" s="24"/>
      <c r="K44" s="60"/>
      <c r="L44" s="168"/>
    </row>
    <row r="45" spans="1:12" ht="12.75">
      <c r="A45" s="168"/>
      <c r="B45" s="8"/>
      <c r="C45" s="21"/>
      <c r="D45" s="7"/>
      <c r="E45" s="7"/>
      <c r="F45" s="11">
        <f>F43*10</f>
        <v>12.722902946374175</v>
      </c>
      <c r="G45" s="11">
        <f>G43*10</f>
        <v>12.547497721440646</v>
      </c>
      <c r="H45" s="11">
        <f>H43*10</f>
        <v>12.328116698008838</v>
      </c>
      <c r="I45" s="11">
        <f>I43*10</f>
        <v>12.2395718618064</v>
      </c>
      <c r="J45" s="11">
        <f>J43*10</f>
        <v>12.240389195105701</v>
      </c>
      <c r="K45" s="11"/>
      <c r="L45" s="168"/>
    </row>
  </sheetData>
  <sheetProtection/>
  <mergeCells count="10">
    <mergeCell ref="L7:L45"/>
    <mergeCell ref="B36:E36"/>
    <mergeCell ref="B37:E37"/>
    <mergeCell ref="B38:E38"/>
    <mergeCell ref="B40:E40"/>
    <mergeCell ref="A2:A45"/>
    <mergeCell ref="B41:E41"/>
    <mergeCell ref="B43:E43"/>
    <mergeCell ref="B2:E35"/>
    <mergeCell ref="B39:E39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0">
      <selection activeCell="C25" sqref="C25:E32"/>
    </sheetView>
  </sheetViews>
  <sheetFormatPr defaultColWidth="9.00390625" defaultRowHeight="12.75"/>
  <cols>
    <col min="1" max="1" width="2.25390625" style="0" customWidth="1"/>
    <col min="2" max="2" width="4.625" style="0" customWidth="1"/>
    <col min="3" max="3" width="6.25390625" style="22" customWidth="1"/>
    <col min="4" max="4" width="3.375" style="0" customWidth="1"/>
    <col min="5" max="5" width="22.375" style="0" customWidth="1"/>
    <col min="6" max="6" width="1.37890625" style="0" customWidth="1"/>
    <col min="7" max="7" width="8.125" style="0" customWidth="1"/>
    <col min="8" max="10" width="7.875" style="0" customWidth="1"/>
    <col min="11" max="11" width="7.375" style="0" customWidth="1"/>
    <col min="12" max="12" width="94.875" style="0" customWidth="1"/>
    <col min="13" max="13" width="2.375" style="0" customWidth="1"/>
  </cols>
  <sheetData>
    <row r="1" spans="1:13" ht="13.5" thickBot="1">
      <c r="A1" s="6"/>
      <c r="B1" s="6"/>
      <c r="C1" s="16"/>
      <c r="D1" s="1"/>
      <c r="E1" s="1"/>
      <c r="F1" s="1"/>
      <c r="G1" s="2"/>
      <c r="H1" s="2"/>
      <c r="I1" s="2"/>
      <c r="J1" s="5"/>
      <c r="K1" s="2"/>
      <c r="L1" s="2"/>
      <c r="M1" s="3"/>
    </row>
    <row r="2" spans="1:13" ht="6.75" customHeight="1">
      <c r="A2" s="216"/>
      <c r="B2" s="98"/>
      <c r="C2" s="99"/>
      <c r="D2" s="100"/>
      <c r="E2" s="100"/>
      <c r="F2" s="100"/>
      <c r="G2" s="101"/>
      <c r="H2" s="101"/>
      <c r="I2" s="101"/>
      <c r="J2" s="101"/>
      <c r="K2" s="101"/>
      <c r="L2" s="102"/>
      <c r="M2" s="4"/>
    </row>
    <row r="3" spans="1:13" ht="22.5" customHeight="1">
      <c r="A3" s="217"/>
      <c r="B3" s="103"/>
      <c r="C3" s="40" t="s">
        <v>53</v>
      </c>
      <c r="D3" s="40"/>
      <c r="E3" s="40"/>
      <c r="F3" s="40"/>
      <c r="G3" s="40"/>
      <c r="H3" s="40"/>
      <c r="I3" s="40"/>
      <c r="J3" s="40"/>
      <c r="K3" s="40"/>
      <c r="L3" s="55"/>
      <c r="M3" s="4"/>
    </row>
    <row r="4" spans="1:13" ht="13.5" thickBot="1">
      <c r="A4" s="217"/>
      <c r="B4" s="103"/>
      <c r="C4" s="17"/>
      <c r="D4" s="9"/>
      <c r="E4" s="9"/>
      <c r="F4" s="9"/>
      <c r="H4" s="5"/>
      <c r="I4" s="5"/>
      <c r="J4" s="5"/>
      <c r="K4" s="5"/>
      <c r="L4" s="54"/>
      <c r="M4" s="4"/>
    </row>
    <row r="5" spans="1:13" ht="13.5" customHeight="1" thickBot="1">
      <c r="A5" s="217"/>
      <c r="B5" s="240" t="s">
        <v>12</v>
      </c>
      <c r="C5" s="241"/>
      <c r="D5" s="241"/>
      <c r="E5" s="241"/>
      <c r="F5" s="10"/>
      <c r="G5" s="41">
        <v>19.06</v>
      </c>
      <c r="H5" s="41">
        <v>18.97</v>
      </c>
      <c r="I5" s="41">
        <v>18.78</v>
      </c>
      <c r="J5" s="41">
        <v>18.62</v>
      </c>
      <c r="K5" s="41">
        <v>18.4</v>
      </c>
      <c r="L5" s="211" t="s">
        <v>27</v>
      </c>
      <c r="M5" s="4"/>
    </row>
    <row r="6" spans="1:13" ht="13.5" thickBot="1">
      <c r="A6" s="217"/>
      <c r="B6" s="240" t="s">
        <v>14</v>
      </c>
      <c r="C6" s="241"/>
      <c r="D6" s="241"/>
      <c r="E6" s="241"/>
      <c r="F6" s="10"/>
      <c r="G6" s="43">
        <v>12.68</v>
      </c>
      <c r="H6" s="43">
        <v>13</v>
      </c>
      <c r="I6" s="43">
        <v>13.37</v>
      </c>
      <c r="J6" s="43">
        <v>13.7</v>
      </c>
      <c r="K6" s="43">
        <v>14.05</v>
      </c>
      <c r="L6" s="212"/>
      <c r="M6" s="4"/>
    </row>
    <row r="7" spans="1:13" ht="13.5" thickBot="1">
      <c r="A7" s="217"/>
      <c r="B7" s="240" t="s">
        <v>15</v>
      </c>
      <c r="C7" s="241"/>
      <c r="D7" s="241"/>
      <c r="E7" s="241"/>
      <c r="F7" s="10"/>
      <c r="G7" s="42">
        <v>11.5</v>
      </c>
      <c r="H7" s="42">
        <v>11.37</v>
      </c>
      <c r="I7" s="42">
        <v>11.28</v>
      </c>
      <c r="J7" s="42">
        <v>11.28</v>
      </c>
      <c r="K7" s="42">
        <v>11.37</v>
      </c>
      <c r="L7" s="250" t="s">
        <v>28</v>
      </c>
      <c r="M7" s="168"/>
    </row>
    <row r="8" spans="1:13" ht="13.5" thickBot="1">
      <c r="A8" s="217"/>
      <c r="B8" s="104"/>
      <c r="C8" s="18"/>
      <c r="D8" s="10"/>
      <c r="E8" s="10"/>
      <c r="F8" s="10"/>
      <c r="G8" s="5">
        <v>10.9</v>
      </c>
      <c r="H8" s="5">
        <v>10.37</v>
      </c>
      <c r="I8" s="5">
        <v>10.25</v>
      </c>
      <c r="J8" s="5">
        <v>9.95</v>
      </c>
      <c r="K8" s="5"/>
      <c r="L8" s="251"/>
      <c r="M8" s="168"/>
    </row>
    <row r="9" spans="1:13" ht="13.5" customHeight="1" thickBot="1">
      <c r="A9" s="217"/>
      <c r="B9" s="240" t="s">
        <v>13</v>
      </c>
      <c r="C9" s="241"/>
      <c r="D9" s="241"/>
      <c r="E9" s="241"/>
      <c r="F9" s="10"/>
      <c r="G9" s="165">
        <v>3.55</v>
      </c>
      <c r="H9" s="166">
        <v>3.56</v>
      </c>
      <c r="I9" s="166">
        <v>3.57</v>
      </c>
      <c r="J9" s="166">
        <v>3.58</v>
      </c>
      <c r="K9" s="167">
        <v>3.59</v>
      </c>
      <c r="L9" s="95" t="s">
        <v>22</v>
      </c>
      <c r="M9" s="168"/>
    </row>
    <row r="10" spans="1:13" ht="13.5" thickBot="1">
      <c r="A10" s="217"/>
      <c r="B10" s="103"/>
      <c r="C10" s="35"/>
      <c r="D10" s="36"/>
      <c r="E10" s="36"/>
      <c r="F10" s="36"/>
      <c r="G10" s="23"/>
      <c r="H10" s="23"/>
      <c r="I10" s="23"/>
      <c r="J10" s="23"/>
      <c r="K10" s="23"/>
      <c r="L10" s="73" t="s">
        <v>30</v>
      </c>
      <c r="M10" s="168"/>
    </row>
    <row r="11" spans="1:13" ht="12.75">
      <c r="A11" s="217"/>
      <c r="B11" s="105"/>
      <c r="C11" s="46"/>
      <c r="D11" s="47"/>
      <c r="E11" s="47"/>
      <c r="F11" s="78"/>
      <c r="G11" s="151">
        <f>(POWER(G5,$C20))</f>
        <v>18.235641801091194</v>
      </c>
      <c r="H11" s="152">
        <f>(POWER(H5,$C20))</f>
        <v>18.15082296646211</v>
      </c>
      <c r="I11" s="152">
        <f>(POWER(I5,$C20))</f>
        <v>17.971741123570496</v>
      </c>
      <c r="J11" s="152">
        <f>(POWER(J5,$C20))</f>
        <v>17.820914291536294</v>
      </c>
      <c r="K11" s="153">
        <f>(POWER(K5,$C20))</f>
        <v>17.613495617340476</v>
      </c>
      <c r="L11" s="252" t="s">
        <v>20</v>
      </c>
      <c r="M11" s="168"/>
    </row>
    <row r="12" spans="1:13" ht="12.75">
      <c r="A12" s="217"/>
      <c r="B12" s="106"/>
      <c r="C12" s="48"/>
      <c r="D12" s="49"/>
      <c r="E12" s="49"/>
      <c r="F12" s="79"/>
      <c r="G12" s="154">
        <f>(POWER(G6,$C20))</f>
        <v>12.205974680530183</v>
      </c>
      <c r="H12" s="155">
        <f>(POWER(H6,$C20))</f>
        <v>12.50933439339388</v>
      </c>
      <c r="I12" s="155">
        <f>(POWER(I6,$C20))</f>
        <v>12.8599546227685</v>
      </c>
      <c r="J12" s="155">
        <f>(POWER(J6,$C20))</f>
        <v>13.172547055418926</v>
      </c>
      <c r="K12" s="80">
        <f>(POWER(K6,$C20))</f>
        <v>13.503961135401557</v>
      </c>
      <c r="L12" s="252"/>
      <c r="M12" s="168"/>
    </row>
    <row r="13" spans="1:13" ht="12.75">
      <c r="A13" s="217"/>
      <c r="B13" s="219" t="s">
        <v>7</v>
      </c>
      <c r="C13" s="220"/>
      <c r="D13" s="220"/>
      <c r="E13" s="220"/>
      <c r="F13" s="81"/>
      <c r="G13" s="154">
        <f>(POWER(G7,$C20))</f>
        <v>11.086319046822796</v>
      </c>
      <c r="H13" s="155">
        <f>(POWER(H7,$C20))</f>
        <v>10.962864788164694</v>
      </c>
      <c r="I13" s="155">
        <f>(POWER(I7,$C20))</f>
        <v>10.877384065679296</v>
      </c>
      <c r="J13" s="155">
        <f>(POWER(J7,$C20))</f>
        <v>10.877384065679296</v>
      </c>
      <c r="K13" s="80">
        <f>(POWER(K7,$C20))</f>
        <v>10.962864788164694</v>
      </c>
      <c r="L13" s="247" t="s">
        <v>42</v>
      </c>
      <c r="M13" s="168"/>
    </row>
    <row r="14" spans="1:13" ht="12.75">
      <c r="A14" s="217"/>
      <c r="B14" s="219" t="s">
        <v>8</v>
      </c>
      <c r="C14" s="220"/>
      <c r="D14" s="220"/>
      <c r="E14" s="220"/>
      <c r="F14" s="81"/>
      <c r="G14" s="154">
        <f>1000000/((2*PI())*G9*$C16*G12)</f>
        <v>4.154961929357872</v>
      </c>
      <c r="H14" s="155">
        <f>1000000/((2*PI())*H9*$C16*H12)</f>
        <v>4.042813121880217</v>
      </c>
      <c r="I14" s="155">
        <f>1000000/((2*PI())*I9*$C16*I12)</f>
        <v>3.92157219237371</v>
      </c>
      <c r="J14" s="155">
        <f>1000000/((2*PI())*J9*$C16*J12)</f>
        <v>3.8178167704045967</v>
      </c>
      <c r="K14" s="80">
        <f>1000000/((2*PI())*K9*$C16*K12)</f>
        <v>3.713746355993632</v>
      </c>
      <c r="L14" s="247"/>
      <c r="M14" s="168"/>
    </row>
    <row r="15" spans="1:13" ht="13.5" thickBot="1">
      <c r="A15" s="217"/>
      <c r="B15" s="221"/>
      <c r="C15" s="222"/>
      <c r="D15" s="222"/>
      <c r="E15" s="222"/>
      <c r="F15" s="82"/>
      <c r="G15" s="154">
        <f>SQRT(ABS((G13*G13)-(G16*G16)))</f>
        <v>10.804386924038681</v>
      </c>
      <c r="H15" s="155">
        <f>SQRT(ABS((H13*H13)-(H16*H16)))</f>
        <v>10.757933140220096</v>
      </c>
      <c r="I15" s="155">
        <f>SQRT(ABS((I13*I13)-(I16*I16)))</f>
        <v>10.769595176960546</v>
      </c>
      <c r="J15" s="155">
        <f>SQRT(ABS((J13*J13)-(J16*J16)))</f>
        <v>10.833376157029578</v>
      </c>
      <c r="K15" s="80">
        <f>SQRT(ABS((K13*K13)-(K16*K16)))</f>
        <v>10.959162884049148</v>
      </c>
      <c r="L15" s="129" t="s">
        <v>21</v>
      </c>
      <c r="M15" s="168"/>
    </row>
    <row r="16" spans="1:13" ht="13.5" thickBot="1">
      <c r="A16" s="217"/>
      <c r="B16" s="108" t="s">
        <v>1</v>
      </c>
      <c r="C16" s="71">
        <v>884</v>
      </c>
      <c r="D16" s="50" t="s">
        <v>48</v>
      </c>
      <c r="E16" s="74" t="s">
        <v>18</v>
      </c>
      <c r="F16" s="81"/>
      <c r="G16" s="154">
        <f>((G11*G11)-(G12*G12)-(G13*G13))/(2*G12)</f>
        <v>2.484289275347752</v>
      </c>
      <c r="H16" s="155">
        <f>((H11*H11)-(H12*H12)-(H13*H13))/(2*H12)</f>
        <v>2.109805420918127</v>
      </c>
      <c r="I16" s="155">
        <f>((I11*I11)-(I12*I12)-(I13*I13))/(2*I12)</f>
        <v>1.5275155765758952</v>
      </c>
      <c r="J16" s="155">
        <f>((J11*J11)-(J12*J12)-(J13*J13))/(2*J12)</f>
        <v>0.9774687476318111</v>
      </c>
      <c r="K16" s="80">
        <f>((K11*K11)-(K12*K12)-(K13*K13))/(2*K12)</f>
        <v>0.2848740852743264</v>
      </c>
      <c r="L16" s="130"/>
      <c r="M16" s="168"/>
    </row>
    <row r="17" spans="1:13" ht="13.5" thickBot="1">
      <c r="A17" s="217"/>
      <c r="B17" s="107"/>
      <c r="C17" s="72"/>
      <c r="D17" s="49"/>
      <c r="E17" s="49"/>
      <c r="F17" s="79"/>
      <c r="G17" s="154">
        <f>SQRT(((G38-$C18)*(G38-$C18)+(G39*G39))/((G38+$C18)*(G38+$C18)+(G39*G39)))</f>
        <v>0.11983076954560769</v>
      </c>
      <c r="H17" s="155">
        <f>SQRT(((H38-$C18)*(H38-$C18)+(H39*H39))/((H38+$C18)*(H38+$C18)+(H39*H39)))</f>
        <v>0.11298361143721078</v>
      </c>
      <c r="I17" s="155">
        <f>SQRT(((I38-$C18)*(I38-$C18)+(I39*I39))/((I38+$C18)*(I38+$C18)+(I39*I39)))</f>
        <v>0.10426838633535324</v>
      </c>
      <c r="J17" s="155">
        <f>SQRT(((J38-$C18)*(J38-$C18)+(J39*J39))/((J38+$C18)*(J38+$C18)+(J39*J39)))</f>
        <v>0.10070211224041484</v>
      </c>
      <c r="K17" s="80">
        <f>SQRT(((K38-$C18)*(K38-$C18)+(K39*K39))/((K38+$C18)*(K38+$C18)+(K39*K39)))</f>
        <v>0.10073516139720827</v>
      </c>
      <c r="L17" s="247" t="s">
        <v>29</v>
      </c>
      <c r="M17" s="168"/>
    </row>
    <row r="18" spans="1:13" ht="13.5" thickBot="1">
      <c r="A18" s="217"/>
      <c r="B18" s="108" t="s">
        <v>10</v>
      </c>
      <c r="C18" s="96">
        <v>49.75</v>
      </c>
      <c r="D18" s="51" t="s">
        <v>47</v>
      </c>
      <c r="E18" s="77" t="s">
        <v>11</v>
      </c>
      <c r="F18" s="83"/>
      <c r="G18" s="154">
        <f>G14*G15</f>
        <v>44.89181633943272</v>
      </c>
      <c r="H18" s="155">
        <f>H14*H15</f>
        <v>43.49231326359185</v>
      </c>
      <c r="I18" s="155">
        <f>I14*I15</f>
        <v>42.2337449690905</v>
      </c>
      <c r="J18" s="155">
        <f>J14*J15</f>
        <v>41.359845172408825</v>
      </c>
      <c r="K18" s="80">
        <f>K14*K15</f>
        <v>40.69955122537819</v>
      </c>
      <c r="L18" s="247"/>
      <c r="M18" s="168"/>
    </row>
    <row r="19" spans="1:13" ht="13.5" thickBot="1">
      <c r="A19" s="217"/>
      <c r="B19" s="106"/>
      <c r="C19" s="72"/>
      <c r="D19" s="49"/>
      <c r="E19" s="49"/>
      <c r="F19" s="79"/>
      <c r="G19" s="154">
        <f>(G14*G16)*-1</f>
        <v>-10.322127360581964</v>
      </c>
      <c r="H19" s="155">
        <f>(H14*H16)*-1</f>
        <v>-8.529549040301818</v>
      </c>
      <c r="I19" s="155">
        <f>(I14*I16)*-1</f>
        <v>-5.9902626085177255</v>
      </c>
      <c r="J19" s="155">
        <f>(J14*J16)*-1</f>
        <v>-3.731796577255107</v>
      </c>
      <c r="K19" s="80">
        <f>(K14*K16)*-1</f>
        <v>-1.0579500961045487</v>
      </c>
      <c r="L19" s="130"/>
      <c r="M19" s="168"/>
    </row>
    <row r="20" spans="1:13" ht="13.5" thickBot="1">
      <c r="A20" s="217"/>
      <c r="B20" s="108" t="s">
        <v>9</v>
      </c>
      <c r="C20" s="71">
        <v>0.985</v>
      </c>
      <c r="D20" s="223" t="s">
        <v>17</v>
      </c>
      <c r="E20" s="223"/>
      <c r="F20" s="81"/>
      <c r="G20" s="154">
        <f>ABS(1000000/(2*PI()*G9*G19))</f>
        <v>4343.327375222147</v>
      </c>
      <c r="H20" s="155">
        <f>ABS(1000000/(2*PI()*H9*H19))</f>
        <v>5241.360882914005</v>
      </c>
      <c r="I20" s="155">
        <f>ABS(1000000/(2*PI()*I9*I19))</f>
        <v>7442.280825712104</v>
      </c>
      <c r="J20" s="155">
        <f>ABS(1000000/(2*PI()*J9*J19))</f>
        <v>11912.945171088524</v>
      </c>
      <c r="K20" s="80">
        <f>ABS(1000000/(2*PI()*K9*K19))</f>
        <v>41904.48433454194</v>
      </c>
      <c r="L20" s="253" t="s">
        <v>41</v>
      </c>
      <c r="M20" s="168"/>
    </row>
    <row r="21" spans="1:13" ht="13.5" thickBot="1">
      <c r="A21" s="217"/>
      <c r="B21" s="109"/>
      <c r="C21" s="52"/>
      <c r="D21" s="53"/>
      <c r="E21" s="53"/>
      <c r="F21" s="79"/>
      <c r="G21" s="154">
        <f>ABS(G19/(2*PI()*G9))</f>
        <v>0.4627655190593573</v>
      </c>
      <c r="H21" s="155">
        <f>ABS(H19/(2*PI()*H9))</f>
        <v>0.3813258123901029</v>
      </c>
      <c r="I21" s="155">
        <f>ABS(I19/(2*PI()*I9))</f>
        <v>0.2670531945557835</v>
      </c>
      <c r="J21" s="155">
        <f>ABS(J19/(2*PI()*J9))</f>
        <v>0.16590331616859394</v>
      </c>
      <c r="K21" s="80">
        <f>ABS(K19/(2*PI()*K9))</f>
        <v>0.04690194633414614</v>
      </c>
      <c r="L21" s="253"/>
      <c r="M21" s="168"/>
    </row>
    <row r="22" spans="1:13" ht="12.75" customHeight="1">
      <c r="A22" s="217"/>
      <c r="B22" s="110"/>
      <c r="C22" s="228" t="s">
        <v>19</v>
      </c>
      <c r="D22" s="229"/>
      <c r="E22" s="230"/>
      <c r="F22" s="84"/>
      <c r="G22" s="160">
        <f>DEGREES(ATAN(G19/G18))</f>
        <v>-12.949139550464455</v>
      </c>
      <c r="H22" s="156">
        <f>DEGREES(ATAN(H19/H18))</f>
        <v>-11.09580918818185</v>
      </c>
      <c r="I22" s="156">
        <f>DEGREES(ATAN(I19/I18))</f>
        <v>-8.07275336201193</v>
      </c>
      <c r="J22" s="156">
        <f>DEGREES(ATAN(J19/J18))</f>
        <v>-5.155695927491731</v>
      </c>
      <c r="K22" s="161">
        <f>DEGREES(ATAN(K19/K18))</f>
        <v>-1.4890195709079228</v>
      </c>
      <c r="L22" s="253"/>
      <c r="M22" s="168"/>
    </row>
    <row r="23" spans="1:13" ht="5.25" customHeight="1" thickBot="1">
      <c r="A23" s="217"/>
      <c r="B23" s="110"/>
      <c r="C23" s="231"/>
      <c r="D23" s="232"/>
      <c r="E23" s="233"/>
      <c r="F23" s="84"/>
      <c r="G23" s="154"/>
      <c r="H23" s="155"/>
      <c r="I23" s="155"/>
      <c r="J23" s="155"/>
      <c r="K23" s="80"/>
      <c r="L23" s="130"/>
      <c r="M23" s="168"/>
    </row>
    <row r="24" spans="1:13" ht="13.5" customHeight="1" thickBot="1">
      <c r="A24" s="217"/>
      <c r="B24" s="110"/>
      <c r="C24" s="45"/>
      <c r="D24" s="45"/>
      <c r="E24" s="45"/>
      <c r="F24" s="84"/>
      <c r="G24" s="154">
        <f>G18*(1+((G19*G19)/(G18*G18)))</f>
        <v>47.26521804014505</v>
      </c>
      <c r="H24" s="155">
        <f>H18*(1+((H19*H19)/(H18*H18)))</f>
        <v>45.16509636873463</v>
      </c>
      <c r="I24" s="155">
        <f>I18*(1+((I19*I19)/(I18*I18)))</f>
        <v>43.083379453204266</v>
      </c>
      <c r="J24" s="155">
        <f>J18*(1+((J19*J19)/(J18*J18)))</f>
        <v>41.696555951570616</v>
      </c>
      <c r="K24" s="80">
        <f>K18*(1+((K19*K19)/(K18*K18)))</f>
        <v>40.727051735141785</v>
      </c>
      <c r="L24" s="254" t="s">
        <v>31</v>
      </c>
      <c r="M24" s="168"/>
    </row>
    <row r="25" spans="1:13" ht="12.75">
      <c r="A25" s="217"/>
      <c r="B25" s="110"/>
      <c r="C25" s="224" t="s">
        <v>54</v>
      </c>
      <c r="D25" s="225"/>
      <c r="E25" s="225"/>
      <c r="F25" s="84"/>
      <c r="G25" s="154">
        <f>G19*(1+((G18*G18)/(G19*G19)))</f>
        <v>-205.56048316204894</v>
      </c>
      <c r="H25" s="155">
        <f>H19*(1+((H18*H18)/(H19*H19)))</f>
        <v>-230.2975820372109</v>
      </c>
      <c r="I25" s="155">
        <f>I19*(1+((I18*I18)/(I19*I19)))</f>
        <v>-303.7550403292638</v>
      </c>
      <c r="J25" s="155">
        <f>J19*(1+((J18*J18)/(J19*J19)))</f>
        <v>-462.1267699559688</v>
      </c>
      <c r="K25" s="80">
        <f>K19*(1+((K18*K18)/(K19*K19)))</f>
        <v>-1566.7778040347437</v>
      </c>
      <c r="L25" s="254"/>
      <c r="M25" s="168"/>
    </row>
    <row r="26" spans="1:13" ht="12.75">
      <c r="A26" s="217"/>
      <c r="B26" s="110"/>
      <c r="C26" s="226"/>
      <c r="D26" s="227"/>
      <c r="E26" s="227"/>
      <c r="F26" s="84"/>
      <c r="G26" s="154">
        <f>ABS(1000000/(2*PI()*G9*G25))</f>
        <v>218.0982338925648</v>
      </c>
      <c r="H26" s="155">
        <f>ABS(1000000/(2*PI()*H9*H25))</f>
        <v>194.12468117668337</v>
      </c>
      <c r="I26" s="155">
        <f>ABS(1000000/(2*PI()*I9*I25))</f>
        <v>146.76700180522627</v>
      </c>
      <c r="J26" s="155">
        <f>ABS(1000000/(2*PI()*J9*J25))</f>
        <v>96.20020069110411</v>
      </c>
      <c r="K26" s="80">
        <f>ABS(1000000/(2*PI()*K9*K25))</f>
        <v>28.295558639377504</v>
      </c>
      <c r="L26" s="254"/>
      <c r="M26" s="168"/>
    </row>
    <row r="27" spans="1:13" ht="12.75">
      <c r="A27" s="217"/>
      <c r="B27" s="110"/>
      <c r="C27" s="226"/>
      <c r="D27" s="227"/>
      <c r="E27" s="227"/>
      <c r="F27" s="84"/>
      <c r="G27" s="154">
        <f>ABS(G25/(2*PI()*G9))</f>
        <v>9.215765351999552</v>
      </c>
      <c r="H27" s="155">
        <f>ABS(H25/(2*PI()*H9))</f>
        <v>10.295786113295899</v>
      </c>
      <c r="I27" s="155">
        <f>ABS(I25/(2*PI()*I9))</f>
        <v>13.541769231787216</v>
      </c>
      <c r="J27" s="155">
        <f>ABS(J25/(2*PI()*J9))</f>
        <v>20.544625635079225</v>
      </c>
      <c r="K27" s="80">
        <f>ABS(K25/(2*PI()*K9))</f>
        <v>69.45973042863353</v>
      </c>
      <c r="L27" s="254"/>
      <c r="M27" s="168"/>
    </row>
    <row r="28" spans="1:13" ht="12.75">
      <c r="A28" s="217"/>
      <c r="B28" s="110"/>
      <c r="C28" s="226"/>
      <c r="D28" s="227"/>
      <c r="E28" s="227"/>
      <c r="F28" s="84"/>
      <c r="G28" s="157">
        <f>SQRT((G18*G18)+(G19*G19))</f>
        <v>46.06323357626377</v>
      </c>
      <c r="H28" s="158">
        <f>SQRT((H18*H18)+(H19*H19))</f>
        <v>44.32081361899081</v>
      </c>
      <c r="I28" s="158">
        <f>SQRT((I18*I18)+(I19*I19))</f>
        <v>42.65644687773682</v>
      </c>
      <c r="J28" s="158">
        <f>SQRT((J18*J18)+(J19*J19))</f>
        <v>41.52785930408215</v>
      </c>
      <c r="K28" s="159">
        <f>SQRT((K18*K18)+(K19*K19))</f>
        <v>40.71329915829753</v>
      </c>
      <c r="L28" s="254"/>
      <c r="M28" s="168"/>
    </row>
    <row r="29" spans="1:13" ht="25.5">
      <c r="A29" s="217"/>
      <c r="B29" s="110"/>
      <c r="C29" s="226"/>
      <c r="D29" s="227"/>
      <c r="E29" s="227"/>
      <c r="F29" s="84"/>
      <c r="G29" s="154"/>
      <c r="H29" s="155"/>
      <c r="I29" s="155"/>
      <c r="J29" s="155"/>
      <c r="K29" s="80"/>
      <c r="L29" s="128" t="s">
        <v>43</v>
      </c>
      <c r="M29" s="168"/>
    </row>
    <row r="30" spans="1:13" ht="12.75">
      <c r="A30" s="217"/>
      <c r="B30" s="110"/>
      <c r="C30" s="226"/>
      <c r="D30" s="227"/>
      <c r="E30" s="227"/>
      <c r="F30" s="84"/>
      <c r="G30" s="112"/>
      <c r="H30" s="86"/>
      <c r="I30" s="86"/>
      <c r="J30" s="86"/>
      <c r="K30" s="85"/>
      <c r="L30" s="131" t="s">
        <v>32</v>
      </c>
      <c r="M30" s="168"/>
    </row>
    <row r="31" spans="1:13" ht="12.75">
      <c r="A31" s="217"/>
      <c r="B31" s="110"/>
      <c r="C31" s="226"/>
      <c r="D31" s="227"/>
      <c r="E31" s="227"/>
      <c r="F31" s="84"/>
      <c r="G31" s="112"/>
      <c r="H31" s="86"/>
      <c r="I31" s="86"/>
      <c r="J31" s="86"/>
      <c r="K31" s="87"/>
      <c r="L31" s="130" t="s">
        <v>23</v>
      </c>
      <c r="M31" s="168"/>
    </row>
    <row r="32" spans="1:13" ht="15.75" customHeight="1" thickBot="1">
      <c r="A32" s="217"/>
      <c r="B32" s="111"/>
      <c r="C32" s="226"/>
      <c r="D32" s="227"/>
      <c r="E32" s="227"/>
      <c r="F32" s="84"/>
      <c r="G32" s="113"/>
      <c r="H32" s="114"/>
      <c r="I32" s="114"/>
      <c r="J32" s="114"/>
      <c r="K32" s="115"/>
      <c r="L32" s="132" t="s">
        <v>24</v>
      </c>
      <c r="M32" s="168"/>
    </row>
    <row r="33" spans="1:13" ht="14.25" customHeight="1">
      <c r="A33" s="217"/>
      <c r="B33" s="242" t="s">
        <v>37</v>
      </c>
      <c r="C33" s="199" t="s">
        <v>45</v>
      </c>
      <c r="D33" s="200"/>
      <c r="E33" s="200"/>
      <c r="F33" s="201"/>
      <c r="G33" s="125">
        <f aca="true" t="shared" si="0" ref="G33:K36">G24</f>
        <v>47.26521804014505</v>
      </c>
      <c r="H33" s="126">
        <f t="shared" si="0"/>
        <v>45.16509636873463</v>
      </c>
      <c r="I33" s="126">
        <f t="shared" si="0"/>
        <v>43.083379453204266</v>
      </c>
      <c r="J33" s="126">
        <f t="shared" si="0"/>
        <v>41.696555951570616</v>
      </c>
      <c r="K33" s="127">
        <f t="shared" si="0"/>
        <v>40.727051735141785</v>
      </c>
      <c r="L33" s="194" t="s">
        <v>39</v>
      </c>
      <c r="M33" s="168"/>
    </row>
    <row r="34" spans="1:13" ht="14.25" customHeight="1" thickBot="1">
      <c r="A34" s="217"/>
      <c r="B34" s="243"/>
      <c r="C34" s="202" t="s">
        <v>46</v>
      </c>
      <c r="D34" s="203"/>
      <c r="E34" s="203"/>
      <c r="F34" s="204"/>
      <c r="G34" s="116">
        <f t="shared" si="0"/>
        <v>-205.56048316204894</v>
      </c>
      <c r="H34" s="117">
        <f t="shared" si="0"/>
        <v>-230.2975820372109</v>
      </c>
      <c r="I34" s="117">
        <f t="shared" si="0"/>
        <v>-303.7550403292638</v>
      </c>
      <c r="J34" s="117">
        <f t="shared" si="0"/>
        <v>-462.1267699559688</v>
      </c>
      <c r="K34" s="118">
        <f t="shared" si="0"/>
        <v>-1566.7778040347437</v>
      </c>
      <c r="L34" s="194"/>
      <c r="M34" s="168"/>
    </row>
    <row r="35" spans="1:13" ht="14.25" customHeight="1">
      <c r="A35" s="217"/>
      <c r="B35" s="243"/>
      <c r="C35" s="234" t="s">
        <v>6</v>
      </c>
      <c r="D35" s="235"/>
      <c r="E35" s="235"/>
      <c r="F35" s="236"/>
      <c r="G35" s="122">
        <f t="shared" si="0"/>
        <v>218.0982338925648</v>
      </c>
      <c r="H35" s="123">
        <f t="shared" si="0"/>
        <v>194.12468117668337</v>
      </c>
      <c r="I35" s="123">
        <f t="shared" si="0"/>
        <v>146.76700180522627</v>
      </c>
      <c r="J35" s="123">
        <f t="shared" si="0"/>
        <v>96.20020069110411</v>
      </c>
      <c r="K35" s="124">
        <f t="shared" si="0"/>
        <v>28.295558639377504</v>
      </c>
      <c r="L35" s="56" t="s">
        <v>33</v>
      </c>
      <c r="M35" s="168"/>
    </row>
    <row r="36" spans="1:13" ht="15" customHeight="1" thickBot="1">
      <c r="A36" s="217"/>
      <c r="B36" s="244"/>
      <c r="C36" s="237" t="s">
        <v>5</v>
      </c>
      <c r="D36" s="238"/>
      <c r="E36" s="238"/>
      <c r="F36" s="239"/>
      <c r="G36" s="133">
        <f t="shared" si="0"/>
        <v>9.215765351999552</v>
      </c>
      <c r="H36" s="134">
        <f t="shared" si="0"/>
        <v>10.295786113295899</v>
      </c>
      <c r="I36" s="134">
        <f t="shared" si="0"/>
        <v>13.541769231787216</v>
      </c>
      <c r="J36" s="134">
        <f t="shared" si="0"/>
        <v>20.544625635079225</v>
      </c>
      <c r="K36" s="135">
        <f t="shared" si="0"/>
        <v>69.45973042863353</v>
      </c>
      <c r="L36" s="57" t="s">
        <v>16</v>
      </c>
      <c r="M36" s="168"/>
    </row>
    <row r="37" spans="1:13" ht="15" customHeight="1">
      <c r="A37" s="217"/>
      <c r="B37" s="213" t="s">
        <v>36</v>
      </c>
      <c r="C37" s="207" t="s">
        <v>44</v>
      </c>
      <c r="D37" s="208"/>
      <c r="E37" s="208"/>
      <c r="F37" s="208"/>
      <c r="G37" s="141">
        <f>G28</f>
        <v>46.06323357626377</v>
      </c>
      <c r="H37" s="142">
        <f>H28</f>
        <v>44.32081361899081</v>
      </c>
      <c r="I37" s="142">
        <f>I28</f>
        <v>42.65644687773682</v>
      </c>
      <c r="J37" s="142">
        <f>J28</f>
        <v>41.52785930408215</v>
      </c>
      <c r="K37" s="143">
        <f>K28</f>
        <v>40.71329915829753</v>
      </c>
      <c r="L37" s="194" t="s">
        <v>38</v>
      </c>
      <c r="M37" s="168"/>
    </row>
    <row r="38" spans="1:13" ht="12.75">
      <c r="A38" s="217"/>
      <c r="B38" s="214"/>
      <c r="C38" s="205" t="s">
        <v>45</v>
      </c>
      <c r="D38" s="206"/>
      <c r="E38" s="206"/>
      <c r="F38" s="206"/>
      <c r="G38" s="144">
        <f aca="true" t="shared" si="1" ref="G38:K39">G18</f>
        <v>44.89181633943272</v>
      </c>
      <c r="H38" s="139">
        <f t="shared" si="1"/>
        <v>43.49231326359185</v>
      </c>
      <c r="I38" s="139">
        <f t="shared" si="1"/>
        <v>42.2337449690905</v>
      </c>
      <c r="J38" s="139">
        <f t="shared" si="1"/>
        <v>41.359845172408825</v>
      </c>
      <c r="K38" s="145">
        <f t="shared" si="1"/>
        <v>40.69955122537819</v>
      </c>
      <c r="L38" s="194"/>
      <c r="M38" s="168"/>
    </row>
    <row r="39" spans="1:13" ht="14.25" customHeight="1">
      <c r="A39" s="217"/>
      <c r="B39" s="214"/>
      <c r="C39" s="197" t="s">
        <v>46</v>
      </c>
      <c r="D39" s="198"/>
      <c r="E39" s="198"/>
      <c r="F39" s="198"/>
      <c r="G39" s="146">
        <f t="shared" si="1"/>
        <v>-10.322127360581964</v>
      </c>
      <c r="H39" s="140">
        <f t="shared" si="1"/>
        <v>-8.529549040301818</v>
      </c>
      <c r="I39" s="140">
        <f t="shared" si="1"/>
        <v>-5.9902626085177255</v>
      </c>
      <c r="J39" s="140">
        <f t="shared" si="1"/>
        <v>-3.731796577255107</v>
      </c>
      <c r="K39" s="147">
        <f t="shared" si="1"/>
        <v>-1.0579500961045487</v>
      </c>
      <c r="L39" s="194"/>
      <c r="M39" s="168"/>
    </row>
    <row r="40" spans="1:13" ht="14.25" customHeight="1" thickBot="1">
      <c r="A40" s="217"/>
      <c r="B40" s="214"/>
      <c r="C40" s="209" t="s">
        <v>52</v>
      </c>
      <c r="D40" s="210"/>
      <c r="E40" s="210"/>
      <c r="F40" s="210"/>
      <c r="G40" s="148">
        <f>G22</f>
        <v>-12.949139550464455</v>
      </c>
      <c r="H40" s="149">
        <f>H22</f>
        <v>-11.09580918818185</v>
      </c>
      <c r="I40" s="149">
        <f>I22</f>
        <v>-8.07275336201193</v>
      </c>
      <c r="J40" s="149">
        <f>J22</f>
        <v>-5.155695927491731</v>
      </c>
      <c r="K40" s="150">
        <f>K22</f>
        <v>-1.4890195709079228</v>
      </c>
      <c r="L40" s="194"/>
      <c r="M40" s="168"/>
    </row>
    <row r="41" spans="1:13" ht="12.75">
      <c r="A41" s="217"/>
      <c r="B41" s="214"/>
      <c r="C41" s="248" t="s">
        <v>6</v>
      </c>
      <c r="D41" s="249"/>
      <c r="E41" s="249"/>
      <c r="F41" s="249"/>
      <c r="G41" s="136">
        <f aca="true" t="shared" si="2" ref="G41:K42">G20</f>
        <v>4343.327375222147</v>
      </c>
      <c r="H41" s="137">
        <f t="shared" si="2"/>
        <v>5241.360882914005</v>
      </c>
      <c r="I41" s="137">
        <f t="shared" si="2"/>
        <v>7442.280825712104</v>
      </c>
      <c r="J41" s="137">
        <f t="shared" si="2"/>
        <v>11912.945171088524</v>
      </c>
      <c r="K41" s="138">
        <f t="shared" si="2"/>
        <v>41904.48433454194</v>
      </c>
      <c r="L41" s="56" t="s">
        <v>33</v>
      </c>
      <c r="M41" s="168"/>
    </row>
    <row r="42" spans="1:13" ht="13.5" thickBot="1">
      <c r="A42" s="217"/>
      <c r="B42" s="215"/>
      <c r="C42" s="195" t="s">
        <v>5</v>
      </c>
      <c r="D42" s="196"/>
      <c r="E42" s="196"/>
      <c r="F42" s="196"/>
      <c r="G42" s="97">
        <f t="shared" si="2"/>
        <v>0.4627655190593573</v>
      </c>
      <c r="H42" s="75">
        <f t="shared" si="2"/>
        <v>0.3813258123901029</v>
      </c>
      <c r="I42" s="75">
        <f t="shared" si="2"/>
        <v>0.2670531945557835</v>
      </c>
      <c r="J42" s="75">
        <f t="shared" si="2"/>
        <v>0.16590331616859394</v>
      </c>
      <c r="K42" s="76">
        <f t="shared" si="2"/>
        <v>0.04690194633414614</v>
      </c>
      <c r="L42" s="57" t="s">
        <v>16</v>
      </c>
      <c r="M42" s="168"/>
    </row>
    <row r="43" spans="1:13" ht="4.5" customHeight="1" thickBot="1">
      <c r="A43" s="217"/>
      <c r="B43" s="15"/>
      <c r="C43" s="19"/>
      <c r="D43" s="14"/>
      <c r="E43" s="14"/>
      <c r="F43" s="14"/>
      <c r="G43" s="61"/>
      <c r="H43" s="61"/>
      <c r="I43" s="61"/>
      <c r="J43" s="61"/>
      <c r="K43" s="61"/>
      <c r="L43" s="58"/>
      <c r="M43" s="168"/>
    </row>
    <row r="44" spans="1:13" ht="22.5" customHeight="1" thickBot="1">
      <c r="A44" s="217"/>
      <c r="B44" s="245" t="s">
        <v>0</v>
      </c>
      <c r="C44" s="246"/>
      <c r="D44" s="246"/>
      <c r="E44" s="246"/>
      <c r="F44" s="246"/>
      <c r="G44" s="119">
        <f>(1+G17)/(1-G17)</f>
        <v>1.2722902946374175</v>
      </c>
      <c r="H44" s="120">
        <f>(1+H17)/(1-H17)</f>
        <v>1.2547497721440646</v>
      </c>
      <c r="I44" s="120">
        <f>(1+I17)/(1-I17)</f>
        <v>1.2328116698008837</v>
      </c>
      <c r="J44" s="120">
        <f>(1+J17)/(1-J17)</f>
        <v>1.22395718618064</v>
      </c>
      <c r="K44" s="121">
        <f>(1+K17)/(1-K17)</f>
        <v>1.22403891951057</v>
      </c>
      <c r="L44" s="59" t="s">
        <v>34</v>
      </c>
      <c r="M44" s="168"/>
    </row>
    <row r="45" spans="1:13" ht="6" customHeight="1" thickBot="1">
      <c r="A45" s="217"/>
      <c r="B45" s="12"/>
      <c r="C45" s="20" t="s">
        <v>3</v>
      </c>
      <c r="D45" s="13"/>
      <c r="E45" s="13"/>
      <c r="F45" s="13"/>
      <c r="G45" s="24"/>
      <c r="H45" s="24"/>
      <c r="I45" s="24"/>
      <c r="J45" s="24"/>
      <c r="K45" s="24"/>
      <c r="L45" s="60"/>
      <c r="M45" s="168"/>
    </row>
    <row r="46" spans="1:13" ht="13.5" thickBot="1">
      <c r="A46" s="218"/>
      <c r="B46" s="8"/>
      <c r="C46" s="21"/>
      <c r="D46" s="7"/>
      <c r="E46" s="7"/>
      <c r="F46" s="7"/>
      <c r="G46" s="11">
        <f>G44*10</f>
        <v>12.722902946374175</v>
      </c>
      <c r="H46" s="11">
        <f>H44*10</f>
        <v>12.547497721440646</v>
      </c>
      <c r="I46" s="11">
        <f>I44*10</f>
        <v>12.328116698008838</v>
      </c>
      <c r="J46" s="11">
        <f>J44*10</f>
        <v>12.2395718618064</v>
      </c>
      <c r="K46" s="11">
        <f>K44*10</f>
        <v>12.240389195105701</v>
      </c>
      <c r="L46" s="11"/>
      <c r="M46" s="168"/>
    </row>
  </sheetData>
  <sheetProtection/>
  <mergeCells count="34">
    <mergeCell ref="M7:M46"/>
    <mergeCell ref="B13:E13"/>
    <mergeCell ref="L17:L18"/>
    <mergeCell ref="C41:F41"/>
    <mergeCell ref="L7:L8"/>
    <mergeCell ref="L11:L12"/>
    <mergeCell ref="L13:L14"/>
    <mergeCell ref="L37:L40"/>
    <mergeCell ref="L20:L22"/>
    <mergeCell ref="L24:L28"/>
    <mergeCell ref="B5:E5"/>
    <mergeCell ref="B6:E6"/>
    <mergeCell ref="B7:E7"/>
    <mergeCell ref="B9:E9"/>
    <mergeCell ref="B33:B36"/>
    <mergeCell ref="B44:F44"/>
    <mergeCell ref="L5:L6"/>
    <mergeCell ref="B37:B42"/>
    <mergeCell ref="A2:A46"/>
    <mergeCell ref="B14:E14"/>
    <mergeCell ref="B15:E15"/>
    <mergeCell ref="D20:E20"/>
    <mergeCell ref="C25:E32"/>
    <mergeCell ref="C22:E23"/>
    <mergeCell ref="C35:F35"/>
    <mergeCell ref="C36:F36"/>
    <mergeCell ref="L33:L34"/>
    <mergeCell ref="C42:F42"/>
    <mergeCell ref="C39:F39"/>
    <mergeCell ref="C33:F33"/>
    <mergeCell ref="C34:F34"/>
    <mergeCell ref="C38:F38"/>
    <mergeCell ref="C37:F37"/>
    <mergeCell ref="C40:F40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</dc:creator>
  <cp:keywords/>
  <dc:description/>
  <cp:lastModifiedBy>Alex</cp:lastModifiedBy>
  <dcterms:created xsi:type="dcterms:W3CDTF">2007-10-20T08:17:47Z</dcterms:created>
  <dcterms:modified xsi:type="dcterms:W3CDTF">2019-05-22T10:03:39Z</dcterms:modified>
  <cp:category/>
  <cp:version/>
  <cp:contentType/>
  <cp:contentStatus/>
</cp:coreProperties>
</file>