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0"/>
  </bookViews>
  <sheets>
    <sheet name="Зависимость R+Jx от частоты" sheetId="1" r:id="rId1"/>
    <sheet name="Зависимость КСВ от частот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<sst xmlns="http://schemas.openxmlformats.org/spreadsheetml/2006/main" count="56" uniqueCount="46">
  <si>
    <t>Коэффициент стоячей волны =</t>
  </si>
  <si>
    <t>Ux=</t>
  </si>
  <si>
    <t>Ur=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</si>
  <si>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</si>
  <si>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</si>
  <si>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</si>
  <si>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</si>
  <si>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</si>
  <si>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</si>
  <si>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>пф</t>
  </si>
  <si>
    <t>ом</t>
  </si>
  <si>
    <t xml:space="preserve">            Переменные</t>
  </si>
  <si>
    <t xml:space="preserve">            в программе</t>
  </si>
  <si>
    <t>Сопротивление АФУ активное (ом) =</t>
  </si>
  <si>
    <t>Сопротивление АФУ реактивное (ом) =</t>
  </si>
  <si>
    <t>K=</t>
  </si>
  <si>
    <t>степ.коэфф.</t>
  </si>
  <si>
    <t xml:space="preserve"> (последов.нагрузка)</t>
  </si>
  <si>
    <t>Сопротивление АФУ активное (ом)=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</si>
  <si>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</si>
  <si>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</si>
  <si>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</si>
  <si>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</si>
  <si>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</si>
  <si>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</si>
  <si>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Значение для анализа берётся отсюда если реактивное сопр. со знаком "-"</t>
  </si>
  <si>
    <t xml:space="preserve">  Значение для анализа берётся отсюда если реактивное сопр. со знаком "+"</t>
  </si>
  <si>
    <t xml:space="preserve">   Результат после ввода значений U1, U2, U3 при частоте F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</si>
  <si>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R(КСВ)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</si>
  <si>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</si>
  <si>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</si>
  <si>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3. Ввести значение частот в МГц и установить начальную частоту на трансивере.
</t>
  </si>
  <si>
    <t xml:space="preserve">  4. Очистить таблицу ввода напряж. U1-U3 (выделить всю таблицу, далее "очистить содержимое"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</si>
  <si>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</si>
  <si>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6. Сразу после ввода напряжений U1-U3 на графике появляется точка (линия) значения КСВ в графике и таблицах 1-й стр. и значения R и Jx в графике и таблицах на 2-й стр. программы.</t>
  </si>
  <si>
    <t xml:space="preserve">  7. Изменить значение частоты на трансивере и провести след. измерения по пунктам 5-6</t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</si>
  <si>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</si>
  <si>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Переключение страниц - внизу слева.  Закладки "Зависмость КСВ от частоты" - 1 страница и закладка "Зависимость R+Jx от частоты" - 2-я страница программы.</t>
  </si>
  <si>
    <t xml:space="preserve">  Масштаб оси Y графиков (значение КСВ или величины R, Jx) можно устанавливать "вручную" или автоматически используя вызов функции графика "формат оси".</t>
  </si>
  <si>
    <t xml:space="preserve"> Ввод и изменение данных производится ТОЛЬКО на 1-й странице в окнах таблиц с белым фоном.</t>
  </si>
  <si>
    <t xml:space="preserve"> Перенос данных на 2-ю страницу осуществляется автоматически.</t>
  </si>
  <si>
    <t>Оптимальное разрешение экрана монитора 1280х1024</t>
  </si>
  <si>
    <t>Примечания: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</si>
  <si>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(КСВ)</t>
    </r>
  </si>
  <si>
    <r>
      <t xml:space="preserve">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10"/>
        <color indexed="23"/>
        <rFont val="Arial Cyr"/>
        <family val="0"/>
      </rPr>
      <t xml:space="preserve"> Ver. 3.03</t>
    </r>
  </si>
  <si>
    <t>3элемента 40 м на восток август 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</si>
</sst>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21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5.25"/>
      <name val="Arial Cyr"/>
      <family val="0"/>
    </font>
    <font>
      <b/>
      <sz val="5.5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2"/>
      <color indexed="9"/>
      <name val="Arial Cyr"/>
      <family val="0"/>
    </font>
    <font>
      <b/>
      <sz val="10"/>
      <color indexed="23"/>
      <name val="Arial Cyr"/>
      <family val="0"/>
    </font>
    <font>
      <b/>
      <sz val="11.75"/>
      <name val="Arial Cyr"/>
      <family val="0"/>
    </font>
    <font>
      <b/>
      <i/>
      <sz val="10"/>
      <color indexed="12"/>
      <name val="Arial Cyr"/>
      <family val="0"/>
    </font>
    <font>
      <b/>
      <sz val="14"/>
      <color indexed="12"/>
      <name val="Arial Cyr"/>
      <family val="0"/>
    </font>
    <font>
      <b/>
      <sz val="10.25"/>
      <name val="Arial Cyr"/>
      <family val="0"/>
    </font>
    <font>
      <b/>
      <i/>
      <sz val="8"/>
      <color indexed="8"/>
      <name val="Arial Cyr"/>
      <family val="0"/>
    </font>
    <font>
      <b/>
      <sz val="12"/>
      <color indexed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3" borderId="1" xfId="0" applyNumberFormat="1" applyFill="1" applyBorder="1" applyAlignment="1">
      <alignment/>
    </xf>
    <xf numFmtId="166" fontId="5" fillId="3" borderId="0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3" borderId="6" xfId="0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/>
    </xf>
    <xf numFmtId="0" fontId="0" fillId="4" borderId="8" xfId="0" applyFill="1" applyBorder="1" applyAlignment="1">
      <alignment/>
    </xf>
    <xf numFmtId="0" fontId="14" fillId="5" borderId="0" xfId="0" applyFont="1" applyFill="1" applyBorder="1" applyAlignment="1">
      <alignment/>
    </xf>
    <xf numFmtId="2" fontId="14" fillId="5" borderId="0" xfId="0" applyNumberFormat="1" applyFont="1" applyFill="1" applyBorder="1" applyAlignment="1">
      <alignment horizontal="center"/>
    </xf>
    <xf numFmtId="1" fontId="17" fillId="4" borderId="9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166" fontId="15" fillId="5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right"/>
    </xf>
    <xf numFmtId="1" fontId="15" fillId="5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" fontId="17" fillId="4" borderId="11" xfId="0" applyNumberFormat="1" applyFont="1" applyFill="1" applyBorder="1" applyAlignment="1">
      <alignment horizontal="center"/>
    </xf>
    <xf numFmtId="2" fontId="17" fillId="4" borderId="11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1" fontId="14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left"/>
    </xf>
    <xf numFmtId="2" fontId="11" fillId="5" borderId="6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2" fontId="14" fillId="5" borderId="1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" fontId="17" fillId="4" borderId="12" xfId="0" applyNumberFormat="1" applyFont="1" applyFill="1" applyBorder="1" applyAlignment="1">
      <alignment horizontal="center"/>
    </xf>
    <xf numFmtId="2" fontId="17" fillId="4" borderId="13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/>
    </xf>
    <xf numFmtId="164" fontId="4" fillId="6" borderId="14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13" fillId="2" borderId="14" xfId="0" applyNumberFormat="1" applyFont="1" applyFill="1" applyBorder="1" applyAlignment="1">
      <alignment horizontal="center"/>
    </xf>
    <xf numFmtId="2" fontId="25" fillId="7" borderId="14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2" fontId="1" fillId="4" borderId="8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left"/>
    </xf>
    <xf numFmtId="164" fontId="28" fillId="4" borderId="3" xfId="0" applyNumberFormat="1" applyFont="1" applyFill="1" applyBorder="1" applyAlignment="1">
      <alignment horizontal="left" vertical="center"/>
    </xf>
    <xf numFmtId="2" fontId="14" fillId="5" borderId="15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" fontId="14" fillId="5" borderId="15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1" fillId="3" borderId="17" xfId="0" applyNumberFormat="1" applyFont="1" applyFill="1" applyBorder="1" applyAlignment="1">
      <alignment vertical="top"/>
    </xf>
    <xf numFmtId="2" fontId="29" fillId="5" borderId="18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24" fillId="5" borderId="5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166" fontId="15" fillId="5" borderId="1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vertical="top"/>
    </xf>
    <xf numFmtId="0" fontId="14" fillId="3" borderId="6" xfId="0" applyFont="1" applyFill="1" applyBorder="1" applyAlignment="1">
      <alignment vertical="top"/>
    </xf>
    <xf numFmtId="0" fontId="0" fillId="4" borderId="4" xfId="0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5" fontId="31" fillId="0" borderId="19" xfId="0" applyNumberFormat="1" applyFont="1" applyFill="1" applyBorder="1" applyAlignment="1">
      <alignment horizontal="center"/>
    </xf>
    <xf numFmtId="165" fontId="31" fillId="9" borderId="19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" fontId="8" fillId="3" borderId="3" xfId="0" applyNumberFormat="1" applyFont="1" applyFill="1" applyBorder="1" applyAlignment="1">
      <alignment/>
    </xf>
    <xf numFmtId="165" fontId="10" fillId="4" borderId="2" xfId="0" applyNumberFormat="1" applyFont="1" applyFill="1" applyBorder="1" applyAlignment="1">
      <alignment horizontal="center" vertical="center"/>
    </xf>
    <xf numFmtId="166" fontId="15" fillId="5" borderId="20" xfId="0" applyNumberFormat="1" applyFont="1" applyFill="1" applyBorder="1" applyAlignment="1">
      <alignment horizontal="center"/>
    </xf>
    <xf numFmtId="1" fontId="20" fillId="5" borderId="15" xfId="0" applyNumberFormat="1" applyFont="1" applyFill="1" applyBorder="1" applyAlignment="1">
      <alignment horizontal="center"/>
    </xf>
    <xf numFmtId="2" fontId="11" fillId="5" borderId="16" xfId="0" applyNumberFormat="1" applyFont="1" applyFill="1" applyBorder="1" applyAlignment="1">
      <alignment horizontal="center"/>
    </xf>
    <xf numFmtId="2" fontId="14" fillId="5" borderId="20" xfId="0" applyNumberFormat="1" applyFont="1" applyFill="1" applyBorder="1" applyAlignment="1">
      <alignment horizontal="center"/>
    </xf>
    <xf numFmtId="2" fontId="11" fillId="5" borderId="15" xfId="0" applyNumberFormat="1" applyFont="1" applyFill="1" applyBorder="1" applyAlignment="1">
      <alignment horizontal="center"/>
    </xf>
    <xf numFmtId="2" fontId="15" fillId="5" borderId="15" xfId="0" applyNumberFormat="1" applyFont="1" applyFill="1" applyBorder="1" applyAlignment="1">
      <alignment horizontal="center"/>
    </xf>
    <xf numFmtId="166" fontId="15" fillId="5" borderId="1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12" fillId="9" borderId="6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1" fontId="3" fillId="9" borderId="0" xfId="0" applyNumberFormat="1" applyFont="1" applyFill="1" applyBorder="1" applyAlignment="1">
      <alignment horizontal="left"/>
    </xf>
    <xf numFmtId="1" fontId="11" fillId="9" borderId="0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2" fontId="25" fillId="7" borderId="11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9" fontId="19" fillId="4" borderId="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9" fontId="16" fillId="4" borderId="6" xfId="0" applyNumberFormat="1" applyFont="1" applyFill="1" applyBorder="1" applyAlignment="1">
      <alignment horizontal="right"/>
    </xf>
    <xf numFmtId="49" fontId="16" fillId="4" borderId="0" xfId="0" applyNumberFormat="1" applyFont="1" applyFill="1" applyBorder="1" applyAlignment="1">
      <alignment horizontal="right"/>
    </xf>
    <xf numFmtId="49" fontId="16" fillId="4" borderId="3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>
      <alignment horizontal="right"/>
    </xf>
    <xf numFmtId="49" fontId="18" fillId="4" borderId="0" xfId="0" applyNumberFormat="1" applyFont="1" applyFill="1" applyBorder="1" applyAlignment="1">
      <alignment horizontal="right"/>
    </xf>
    <xf numFmtId="49" fontId="18" fillId="4" borderId="3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49" fontId="19" fillId="4" borderId="0" xfId="0" applyNumberFormat="1" applyFont="1" applyFill="1" applyBorder="1" applyAlignment="1">
      <alignment horizontal="right"/>
    </xf>
    <xf numFmtId="49" fontId="19" fillId="4" borderId="3" xfId="0" applyNumberFormat="1" applyFont="1" applyFill="1" applyBorder="1" applyAlignment="1">
      <alignment horizontal="right"/>
    </xf>
    <xf numFmtId="1" fontId="3" fillId="4" borderId="3" xfId="0" applyNumberFormat="1" applyFont="1" applyFill="1" applyBorder="1" applyAlignment="1">
      <alignment horizontal="left" vertical="center"/>
    </xf>
    <xf numFmtId="2" fontId="3" fillId="3" borderId="17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2" fontId="32" fillId="8" borderId="5" xfId="0" applyNumberFormat="1" applyFont="1" applyFill="1" applyBorder="1" applyAlignment="1">
      <alignment horizontal="center" vertical="top" wrapText="1"/>
    </xf>
    <xf numFmtId="2" fontId="32" fillId="8" borderId="1" xfId="0" applyNumberFormat="1" applyFont="1" applyFill="1" applyBorder="1" applyAlignment="1">
      <alignment horizontal="center" vertical="top" wrapText="1"/>
    </xf>
    <xf numFmtId="2" fontId="32" fillId="8" borderId="2" xfId="0" applyNumberFormat="1" applyFont="1" applyFill="1" applyBorder="1" applyAlignment="1">
      <alignment horizontal="center" vertical="top" wrapText="1"/>
    </xf>
    <xf numFmtId="2" fontId="32" fillId="8" borderId="7" xfId="0" applyNumberFormat="1" applyFont="1" applyFill="1" applyBorder="1" applyAlignment="1">
      <alignment horizontal="center" vertical="top" wrapText="1"/>
    </xf>
    <xf numFmtId="2" fontId="32" fillId="8" borderId="8" xfId="0" applyNumberFormat="1" applyFont="1" applyFill="1" applyBorder="1" applyAlignment="1">
      <alignment horizontal="center" vertical="top" wrapText="1"/>
    </xf>
    <xf numFmtId="2" fontId="32" fillId="8" borderId="4" xfId="0" applyNumberFormat="1" applyFont="1" applyFill="1" applyBorder="1" applyAlignment="1">
      <alignment horizontal="center" vertical="top" wrapText="1"/>
    </xf>
    <xf numFmtId="2" fontId="32" fillId="10" borderId="5" xfId="0" applyNumberFormat="1" applyFont="1" applyFill="1" applyBorder="1" applyAlignment="1">
      <alignment horizontal="center" vertical="top" wrapText="1"/>
    </xf>
    <xf numFmtId="2" fontId="32" fillId="10" borderId="1" xfId="0" applyNumberFormat="1" applyFont="1" applyFill="1" applyBorder="1" applyAlignment="1">
      <alignment horizontal="center" vertical="top" wrapText="1"/>
    </xf>
    <xf numFmtId="2" fontId="32" fillId="10" borderId="2" xfId="0" applyNumberFormat="1" applyFont="1" applyFill="1" applyBorder="1" applyAlignment="1">
      <alignment horizontal="center" vertical="top" wrapText="1"/>
    </xf>
    <xf numFmtId="2" fontId="32" fillId="10" borderId="6" xfId="0" applyNumberFormat="1" applyFont="1" applyFill="1" applyBorder="1" applyAlignment="1">
      <alignment horizontal="center" vertical="top" wrapText="1"/>
    </xf>
    <xf numFmtId="2" fontId="32" fillId="10" borderId="0" xfId="0" applyNumberFormat="1" applyFont="1" applyFill="1" applyBorder="1" applyAlignment="1">
      <alignment horizontal="center" vertical="top" wrapText="1"/>
    </xf>
    <xf numFmtId="2" fontId="32" fillId="10" borderId="3" xfId="0" applyNumberFormat="1" applyFont="1" applyFill="1" applyBorder="1" applyAlignment="1">
      <alignment horizontal="center" vertical="top" wrapText="1"/>
    </xf>
    <xf numFmtId="2" fontId="32" fillId="10" borderId="7" xfId="0" applyNumberFormat="1" applyFont="1" applyFill="1" applyBorder="1" applyAlignment="1">
      <alignment horizontal="center" vertical="top" wrapText="1"/>
    </xf>
    <xf numFmtId="2" fontId="32" fillId="10" borderId="8" xfId="0" applyNumberFormat="1" applyFont="1" applyFill="1" applyBorder="1" applyAlignment="1">
      <alignment horizontal="center" vertical="top" wrapText="1"/>
    </xf>
    <xf numFmtId="2" fontId="32" fillId="10" borderId="4" xfId="0" applyNumberFormat="1" applyFont="1" applyFill="1" applyBorder="1" applyAlignment="1">
      <alignment horizontal="center" vertical="top" wrapText="1"/>
    </xf>
    <xf numFmtId="2" fontId="11" fillId="5" borderId="21" xfId="0" applyNumberFormat="1" applyFont="1" applyFill="1" applyBorder="1" applyAlignment="1">
      <alignment horizontal="left" vertical="top" wrapText="1"/>
    </xf>
    <xf numFmtId="2" fontId="11" fillId="5" borderId="17" xfId="0" applyNumberFormat="1" applyFont="1" applyFill="1" applyBorder="1" applyAlignment="1">
      <alignment horizontal="left" vertical="top" wrapText="1"/>
    </xf>
    <xf numFmtId="2" fontId="11" fillId="8" borderId="17" xfId="0" applyNumberFormat="1" applyFont="1" applyFill="1" applyBorder="1" applyAlignment="1">
      <alignment horizontal="left" vertical="top" wrapText="1"/>
    </xf>
    <xf numFmtId="2" fontId="3" fillId="11" borderId="17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1" fillId="9" borderId="6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импеданса от частоты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6475"/>
          <c:w val="0.978"/>
          <c:h val="0.906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/>
            </c:numRef>
          </c:cat>
          <c:val>
            <c:numRef>
              <c:f>'Зависимость R+Jx от частоты'!$F$42:$P$42</c:f>
              <c:numCache/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/>
            </c:numRef>
          </c:cat>
          <c:val>
            <c:numRef>
              <c:f>'Зависимость R+Jx от частоты'!$F$40:$P$40</c:f>
              <c:numCache/>
            </c:numRef>
          </c:val>
          <c:smooth val="1"/>
        </c:ser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27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8641953"/>
        <c:crosses val="autoZero"/>
        <c:auto val="1"/>
        <c:lblOffset val="100"/>
        <c:noMultiLvlLbl val="0"/>
      </c:catAx>
      <c:valAx>
        <c:axId val="18641953"/>
        <c:scaling>
          <c:orientation val="minMax"/>
          <c:max val="5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071328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5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05"/>
          <c:w val="0.9897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частоты'!$G$11:$Q$11</c:f>
              <c:numCache/>
            </c:numRef>
          </c:cat>
          <c:val>
            <c:numRef>
              <c:f>'Зависимость КСВ от частоты'!$G$46:$Q$46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частоты'!$G$11:$Q$11</c:f>
              <c:numCache/>
            </c:numRef>
          </c:cat>
          <c:val>
            <c:numRef>
              <c:f>'[1]Зависимость КСВ от частоты'!$G$11:$Q$11</c:f>
              <c:numCache>
                <c:ptCount val="11"/>
                <c:pt idx="0">
                  <c:v>3.565</c:v>
                </c:pt>
                <c:pt idx="1">
                  <c:v>3.57</c:v>
                </c:pt>
                <c:pt idx="2">
                  <c:v>3.75</c:v>
                </c:pt>
                <c:pt idx="3">
                  <c:v>3.58</c:v>
                </c:pt>
                <c:pt idx="4">
                  <c:v>3.585</c:v>
                </c:pt>
                <c:pt idx="5">
                  <c:v>3.59</c:v>
                </c:pt>
                <c:pt idx="6">
                  <c:v>3.595</c:v>
                </c:pt>
                <c:pt idx="7">
                  <c:v>3.6</c:v>
                </c:pt>
                <c:pt idx="8">
                  <c:v>3.605</c:v>
                </c:pt>
                <c:pt idx="9">
                  <c:v>3.61</c:v>
                </c:pt>
                <c:pt idx="10">
                  <c:v>3.615</c:v>
                </c:pt>
              </c:numCache>
            </c:numRef>
          </c:val>
          <c:smooth val="0"/>
        </c:ser>
        <c:axId val="33559850"/>
        <c:axId val="33603195"/>
      </c:line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603195"/>
        <c:crossesAt val="1"/>
        <c:auto val="1"/>
        <c:lblOffset val="100"/>
        <c:noMultiLvlLbl val="0"/>
      </c:catAx>
      <c:valAx>
        <c:axId val="33603195"/>
        <c:scaling>
          <c:orientation val="minMax"/>
          <c:max val="2"/>
          <c:min val="1"/>
        </c:scaling>
        <c:axPos val="l"/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559850"/>
        <c:crossesAt val="1"/>
        <c:crossBetween val="midCat"/>
        <c:dispUnits/>
        <c:majorUnit val="0.1"/>
        <c:minorUnit val="0.05"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133350</xdr:rowOff>
    </xdr:from>
    <xdr:to>
      <xdr:col>15</xdr:col>
      <xdr:colOff>466725</xdr:colOff>
      <xdr:row>34</xdr:row>
      <xdr:rowOff>333375</xdr:rowOff>
    </xdr:to>
    <xdr:graphicFrame>
      <xdr:nvGraphicFramePr>
        <xdr:cNvPr id="1" name="Chart 1"/>
        <xdr:cNvGraphicFramePr/>
      </xdr:nvGraphicFramePr>
      <xdr:xfrm>
        <a:off x="2524125" y="133350"/>
        <a:ext cx="57531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152400</xdr:rowOff>
    </xdr:from>
    <xdr:to>
      <xdr:col>4</xdr:col>
      <xdr:colOff>1314450</xdr:colOff>
      <xdr:row>25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19050</xdr:rowOff>
    </xdr:from>
    <xdr:to>
      <xdr:col>16</xdr:col>
      <xdr:colOff>4848225</xdr:colOff>
      <xdr:row>21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752475"/>
          <a:ext cx="48387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9525</xdr:rowOff>
    </xdr:from>
    <xdr:to>
      <xdr:col>16</xdr:col>
      <xdr:colOff>428625</xdr:colOff>
      <xdr:row>36</xdr:row>
      <xdr:rowOff>447675</xdr:rowOff>
    </xdr:to>
    <xdr:graphicFrame>
      <xdr:nvGraphicFramePr>
        <xdr:cNvPr id="1" name="Chart 3"/>
        <xdr:cNvGraphicFramePr/>
      </xdr:nvGraphicFramePr>
      <xdr:xfrm>
        <a:off x="2828925" y="1943100"/>
        <a:ext cx="5362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16</xdr:row>
      <xdr:rowOff>66675</xdr:rowOff>
    </xdr:from>
    <xdr:to>
      <xdr:col>4</xdr:col>
      <xdr:colOff>1095375</xdr:colOff>
      <xdr:row>16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676525"/>
          <a:ext cx="20288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4</xdr:col>
      <xdr:colOff>1095375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228850"/>
          <a:ext cx="1981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MIDI_11%203&#1101;&#1083;%2080%20&#1079;&#1072;&#1087;&#1072;&#1076;%20&#1091;&#1076;&#1083;&#1077;&#1085;&#1080;&#1083;%20&#1076;&#1086;%203,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исимость R+Jx от частоты"/>
      <sheetName val="Зависимость КСВ от частоты"/>
    </sheetNames>
    <sheetDataSet>
      <sheetData sheetId="1">
        <row r="11">
          <cell r="G11">
            <v>3.565</v>
          </cell>
          <cell r="H11">
            <v>3.57</v>
          </cell>
          <cell r="I11">
            <v>3.75</v>
          </cell>
          <cell r="J11">
            <v>3.58</v>
          </cell>
          <cell r="K11">
            <v>3.585</v>
          </cell>
          <cell r="L11">
            <v>3.59</v>
          </cell>
          <cell r="M11">
            <v>3.595</v>
          </cell>
          <cell r="N11">
            <v>3.6</v>
          </cell>
          <cell r="O11">
            <v>3.605</v>
          </cell>
          <cell r="P11">
            <v>3.61</v>
          </cell>
          <cell r="Q11">
            <v>3.615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workbookViewId="0" topLeftCell="A1">
      <selection activeCell="J37" sqref="J37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6" width="6.375" style="0" customWidth="1"/>
    <col min="17" max="17" width="64.125" style="0" customWidth="1"/>
    <col min="18" max="18" width="2.25390625" style="0" customWidth="1"/>
  </cols>
  <sheetData>
    <row r="1" spans="1:18" ht="13.5" thickBot="1">
      <c r="A1" s="8"/>
      <c r="B1" s="8"/>
      <c r="C1" s="27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143"/>
      <c r="B2" s="94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11"/>
      <c r="R2" s="4"/>
    </row>
    <row r="3" spans="1:18" ht="18">
      <c r="A3" s="143"/>
      <c r="B3" s="97"/>
      <c r="C3" s="92"/>
      <c r="D3" s="92"/>
      <c r="E3" s="92"/>
      <c r="F3" s="70"/>
      <c r="G3" s="70"/>
      <c r="H3" s="70"/>
      <c r="I3" s="70"/>
      <c r="J3" s="70"/>
      <c r="K3" s="70"/>
      <c r="L3" s="70"/>
      <c r="M3" s="53"/>
      <c r="N3" s="53"/>
      <c r="O3" s="53"/>
      <c r="P3" s="53"/>
      <c r="Q3" s="112"/>
      <c r="R3" s="4"/>
    </row>
    <row r="4" spans="1:18" ht="13.5" thickBot="1">
      <c r="A4" s="143"/>
      <c r="B4" s="97"/>
      <c r="C4" s="92"/>
      <c r="D4" s="92"/>
      <c r="E4" s="9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13"/>
      <c r="R4" s="4"/>
    </row>
    <row r="5" spans="1:18" ht="12.75">
      <c r="A5" s="143"/>
      <c r="B5" s="97"/>
      <c r="C5" s="92"/>
      <c r="D5" s="92"/>
      <c r="E5" s="92"/>
      <c r="F5" s="45">
        <f>'Зависимость КСВ от частоты'!G7</f>
        <v>14.26</v>
      </c>
      <c r="G5" s="45">
        <f>'Зависимость КСВ от частоты'!H7</f>
        <v>14.15</v>
      </c>
      <c r="H5" s="45">
        <f>'Зависимость КСВ от частоты'!I7</f>
        <v>14.05</v>
      </c>
      <c r="I5" s="45">
        <f>'Зависимость КСВ от частоты'!J7</f>
        <v>13.93</v>
      </c>
      <c r="J5" s="45">
        <f>'Зависимость КСВ от частоты'!K7</f>
        <v>13.76</v>
      </c>
      <c r="K5" s="45">
        <f>'Зависимость КСВ от частоты'!L7</f>
        <v>13.62</v>
      </c>
      <c r="L5" s="45">
        <f>'Зависимость КСВ от частоты'!M7</f>
        <v>13.45</v>
      </c>
      <c r="M5" s="45">
        <f>'Зависимость КСВ от частоты'!N7</f>
        <v>13.28</v>
      </c>
      <c r="N5" s="45">
        <f>'Зависимость КСВ от частоты'!O7</f>
        <v>13.14</v>
      </c>
      <c r="O5" s="45">
        <f>'Зависимость КСВ от частоты'!P7</f>
        <v>12.97</v>
      </c>
      <c r="P5" s="45">
        <f>'Зависимость КСВ от частоты'!Q7</f>
        <v>12.76</v>
      </c>
      <c r="Q5" s="115"/>
      <c r="R5" s="4"/>
    </row>
    <row r="6" spans="1:18" ht="12.75">
      <c r="A6" s="143"/>
      <c r="B6" s="97"/>
      <c r="C6" s="92"/>
      <c r="D6" s="92"/>
      <c r="E6" s="92"/>
      <c r="F6" s="45">
        <f>'Зависимость КСВ от частоты'!G8</f>
        <v>10.9</v>
      </c>
      <c r="G6" s="45">
        <f>'Зависимость КСВ от частоты'!H8</f>
        <v>11.16</v>
      </c>
      <c r="H6" s="45">
        <f>'Зависимость КСВ от частоты'!I8</f>
        <v>11.45</v>
      </c>
      <c r="I6" s="45">
        <f>'Зависимость КСВ от частоты'!J8</f>
        <v>11.81</v>
      </c>
      <c r="J6" s="45">
        <f>'Зависимость КСВ от частоты'!K8</f>
        <v>12.04</v>
      </c>
      <c r="K6" s="45">
        <f>'Зависимость КСВ от частоты'!L8</f>
        <v>12.5</v>
      </c>
      <c r="L6" s="45">
        <f>'Зависимость КСВ от частоты'!M8</f>
        <v>12.65</v>
      </c>
      <c r="M6" s="45">
        <f>'Зависимость КСВ от частоты'!N8</f>
        <v>12.78</v>
      </c>
      <c r="N6" s="45">
        <f>'Зависимость КСВ от частоты'!O8</f>
        <v>13.07</v>
      </c>
      <c r="O6" s="45">
        <f>'Зависимость КСВ от частоты'!P8</f>
        <v>13.25</v>
      </c>
      <c r="P6" s="45">
        <f>'Зависимость КСВ от частоты'!Q8</f>
        <v>13.44</v>
      </c>
      <c r="Q6" s="115"/>
      <c r="R6" s="4"/>
    </row>
    <row r="7" spans="1:18" ht="12.75">
      <c r="A7" s="143"/>
      <c r="B7" s="97"/>
      <c r="C7" s="92"/>
      <c r="D7" s="92"/>
      <c r="E7" s="92"/>
      <c r="F7" s="45">
        <f>'Зависимость КСВ от частоты'!G9</f>
        <v>7.19</v>
      </c>
      <c r="G7" s="45">
        <f>'Зависимость КСВ от частоты'!H9</f>
        <v>7.05</v>
      </c>
      <c r="H7" s="45">
        <f>'Зависимость КСВ от частоты'!I9</f>
        <v>7.03</v>
      </c>
      <c r="I7" s="45">
        <f>'Зависимость КСВ от частоты'!J9</f>
        <v>7.06</v>
      </c>
      <c r="J7" s="45">
        <f>'Зависимость КСВ от частоты'!K9</f>
        <v>7.23</v>
      </c>
      <c r="K7" s="45">
        <f>'Зависимость КСВ от частоты'!L9</f>
        <v>7.37</v>
      </c>
      <c r="L7" s="45">
        <f>'Зависимость КСВ от частоты'!M9</f>
        <v>7.57</v>
      </c>
      <c r="M7" s="45">
        <f>'Зависимость КСВ от частоты'!N9</f>
        <v>7.77</v>
      </c>
      <c r="N7" s="45">
        <f>'Зависимость КСВ от частоты'!O9</f>
        <v>8.11</v>
      </c>
      <c r="O7" s="45">
        <f>'Зависимость КСВ от частоты'!P9</f>
        <v>8.5</v>
      </c>
      <c r="P7" s="45">
        <f>'Зависимость КСВ от частоты'!Q9</f>
        <v>8.86</v>
      </c>
      <c r="Q7" s="116"/>
      <c r="R7" s="143"/>
    </row>
    <row r="8" spans="1:18" ht="12.75">
      <c r="A8" s="143"/>
      <c r="B8" s="97"/>
      <c r="C8" s="92"/>
      <c r="D8" s="92"/>
      <c r="E8" s="9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117"/>
      <c r="R8" s="143"/>
    </row>
    <row r="9" spans="1:18" ht="12.75">
      <c r="A9" s="143"/>
      <c r="B9" s="97"/>
      <c r="C9" s="92"/>
      <c r="D9" s="92"/>
      <c r="E9" s="9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87"/>
      <c r="R9" s="143"/>
    </row>
    <row r="10" spans="1:18" ht="12.75">
      <c r="A10" s="143"/>
      <c r="B10" s="97"/>
      <c r="C10" s="92"/>
      <c r="D10" s="92"/>
      <c r="E10" s="92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87"/>
      <c r="R10" s="143"/>
    </row>
    <row r="11" spans="1:18" ht="12.75">
      <c r="A11" s="143"/>
      <c r="B11" s="97"/>
      <c r="C11" s="92"/>
      <c r="D11" s="92"/>
      <c r="E11" s="92"/>
      <c r="F11" s="41">
        <f aca="true" t="shared" si="0" ref="F11:P11">(POWER(F5/17,$G23))*17</f>
        <v>14.360603829569621</v>
      </c>
      <c r="G11" s="41">
        <f t="shared" si="0"/>
        <v>14.254242374343383</v>
      </c>
      <c r="H11" s="41">
        <f t="shared" si="0"/>
        <v>14.157521444452142</v>
      </c>
      <c r="I11" s="41">
        <f t="shared" si="0"/>
        <v>14.04141995728255</v>
      </c>
      <c r="J11" s="41">
        <f t="shared" si="0"/>
        <v>13.87687426909856</v>
      </c>
      <c r="K11" s="41">
        <f t="shared" si="0"/>
        <v>13.741305027547998</v>
      </c>
      <c r="L11" s="41">
        <f t="shared" si="0"/>
        <v>13.576610222823767</v>
      </c>
      <c r="M11" s="41">
        <f t="shared" si="0"/>
        <v>13.411832129009866</v>
      </c>
      <c r="N11" s="41">
        <f t="shared" si="0"/>
        <v>13.276069200516883</v>
      </c>
      <c r="O11" s="41">
        <f t="shared" si="0"/>
        <v>13.11113635039169</v>
      </c>
      <c r="P11" s="41">
        <f t="shared" si="0"/>
        <v>12.907276221908997</v>
      </c>
      <c r="Q11" s="84"/>
      <c r="R11" s="143"/>
    </row>
    <row r="12" spans="1:18" ht="12.75">
      <c r="A12" s="143"/>
      <c r="B12" s="97"/>
      <c r="C12" s="92"/>
      <c r="D12" s="92"/>
      <c r="E12" s="92"/>
      <c r="F12" s="41">
        <f aca="true" t="shared" si="1" ref="F12:P12">(POWER(F6/17,$G23))*17</f>
        <v>11.095513211575584</v>
      </c>
      <c r="G12" s="41">
        <f t="shared" si="1"/>
        <v>11.34947006395893</v>
      </c>
      <c r="H12" s="41">
        <f t="shared" si="1"/>
        <v>11.632450792602937</v>
      </c>
      <c r="I12" s="41">
        <f t="shared" si="1"/>
        <v>11.983339364117548</v>
      </c>
      <c r="J12" s="41">
        <f t="shared" si="1"/>
        <v>12.207293439787824</v>
      </c>
      <c r="K12" s="41">
        <f t="shared" si="1"/>
        <v>12.654691706455544</v>
      </c>
      <c r="L12" s="41">
        <f t="shared" si="1"/>
        <v>12.800438911886765</v>
      </c>
      <c r="M12" s="41">
        <f t="shared" si="1"/>
        <v>12.92669722026603</v>
      </c>
      <c r="N12" s="41">
        <f t="shared" si="1"/>
        <v>13.208166074144893</v>
      </c>
      <c r="O12" s="41">
        <f t="shared" si="1"/>
        <v>13.382744912854843</v>
      </c>
      <c r="P12" s="41">
        <f t="shared" si="1"/>
        <v>13.566919710057034</v>
      </c>
      <c r="Q12" s="84"/>
      <c r="R12" s="143"/>
    </row>
    <row r="13" spans="1:18" ht="12.75">
      <c r="A13" s="143"/>
      <c r="B13" s="97"/>
      <c r="C13" s="92"/>
      <c r="D13" s="92"/>
      <c r="E13" s="92"/>
      <c r="F13" s="41">
        <f aca="true" t="shared" si="2" ref="F13:P13">(POWER(F7/17,$G23))*17</f>
        <v>7.44179481722482</v>
      </c>
      <c r="G13" s="41">
        <f t="shared" si="2"/>
        <v>7.302633568574116</v>
      </c>
      <c r="H13" s="41">
        <f t="shared" si="2"/>
        <v>7.282744415728605</v>
      </c>
      <c r="I13" s="41">
        <f t="shared" si="2"/>
        <v>7.312577298280956</v>
      </c>
      <c r="J13" s="41">
        <f t="shared" si="2"/>
        <v>7.481535176934257</v>
      </c>
      <c r="K13" s="41">
        <f t="shared" si="2"/>
        <v>7.620557514962907</v>
      </c>
      <c r="L13" s="41">
        <f t="shared" si="2"/>
        <v>7.8189781801042875</v>
      </c>
      <c r="M13" s="41">
        <f t="shared" si="2"/>
        <v>8.017189239556506</v>
      </c>
      <c r="N13" s="41">
        <f t="shared" si="2"/>
        <v>8.35368273020645</v>
      </c>
      <c r="O13" s="41">
        <f t="shared" si="2"/>
        <v>8.738967526576566</v>
      </c>
      <c r="P13" s="41">
        <f t="shared" si="2"/>
        <v>9.093987017339748</v>
      </c>
      <c r="Q13" s="84"/>
      <c r="R13" s="143"/>
    </row>
    <row r="14" spans="1:18" ht="12.75">
      <c r="A14" s="143"/>
      <c r="B14" s="97"/>
      <c r="C14" s="92"/>
      <c r="D14" s="92"/>
      <c r="E14" s="92"/>
      <c r="F14" s="41">
        <f aca="true" t="shared" si="3" ref="F14:P14">1000000/(6.28*F36*$F19*F12)</f>
        <v>4.588763160031903</v>
      </c>
      <c r="G14" s="41">
        <f t="shared" si="3"/>
        <v>4.479639022905319</v>
      </c>
      <c r="H14" s="41">
        <f t="shared" si="3"/>
        <v>4.364392897320445</v>
      </c>
      <c r="I14" s="41">
        <f t="shared" si="3"/>
        <v>4.230527878240557</v>
      </c>
      <c r="J14" s="41">
        <f t="shared" si="3"/>
        <v>4.146973712922716</v>
      </c>
      <c r="K14" s="41">
        <f t="shared" si="3"/>
        <v>3.9946453961601525</v>
      </c>
      <c r="L14" s="41">
        <f t="shared" si="3"/>
        <v>3.94352831241476</v>
      </c>
      <c r="M14" s="41">
        <f t="shared" si="3"/>
        <v>3.8994481843342066</v>
      </c>
      <c r="N14" s="41">
        <f t="shared" si="3"/>
        <v>3.8109214435712624</v>
      </c>
      <c r="O14" s="41">
        <f t="shared" si="3"/>
        <v>3.7558650835477256</v>
      </c>
      <c r="P14" s="41">
        <f t="shared" si="3"/>
        <v>3.6996229995383496</v>
      </c>
      <c r="Q14" s="84"/>
      <c r="R14" s="143"/>
    </row>
    <row r="15" spans="1:18" ht="12.75">
      <c r="A15" s="143"/>
      <c r="B15" s="97"/>
      <c r="C15" s="92"/>
      <c r="D15" s="92"/>
      <c r="E15" s="92"/>
      <c r="F15" s="54">
        <f>SQRT(ABS((F13*F13)-(F16*F16)))</f>
        <v>7.336081990229349</v>
      </c>
      <c r="G15" s="54">
        <f aca="true" t="shared" si="4" ref="G15:P15">SQRT(ABS((G13*G13)-(G16*G16)))</f>
        <v>7.243543142870202</v>
      </c>
      <c r="H15" s="54">
        <f t="shared" si="4"/>
        <v>7.264201199735636</v>
      </c>
      <c r="I15" s="54">
        <f t="shared" si="4"/>
        <v>7.3125763917813895</v>
      </c>
      <c r="J15" s="54">
        <f t="shared" si="4"/>
        <v>7.464209566517842</v>
      </c>
      <c r="K15" s="54">
        <f t="shared" si="4"/>
        <v>7.53155913537429</v>
      </c>
      <c r="L15" s="54">
        <f t="shared" si="4"/>
        <v>7.65594831592931</v>
      </c>
      <c r="M15" s="54">
        <f t="shared" si="4"/>
        <v>7.765798465938122</v>
      </c>
      <c r="N15" s="54">
        <f t="shared" si="4"/>
        <v>7.947357114963496</v>
      </c>
      <c r="O15" s="54">
        <f t="shared" si="4"/>
        <v>8.162218802137657</v>
      </c>
      <c r="P15" s="54">
        <f t="shared" si="4"/>
        <v>8.311049671082484</v>
      </c>
      <c r="Q15" s="85"/>
      <c r="R15" s="143"/>
    </row>
    <row r="16" spans="1:18" ht="12.75">
      <c r="A16" s="143"/>
      <c r="B16" s="97"/>
      <c r="C16" s="92"/>
      <c r="D16" s="92"/>
      <c r="E16" s="92"/>
      <c r="F16" s="56">
        <f>((F11*F11)-(F12*F12)-(F13*F13))/(2*F12)</f>
        <v>1.2498844483818408</v>
      </c>
      <c r="G16" s="56">
        <f aca="true" t="shared" si="5" ref="G16:P16">((G11*G11)-(G12*G12)-(G13*G13))/(2*G12)</f>
        <v>0.9271136792452243</v>
      </c>
      <c r="H16" s="56">
        <f t="shared" si="5"/>
        <v>0.5193718846698696</v>
      </c>
      <c r="I16" s="56">
        <f t="shared" si="5"/>
        <v>0.0036411118461203346</v>
      </c>
      <c r="J16" s="56">
        <f t="shared" si="5"/>
        <v>-0.5088655527820997</v>
      </c>
      <c r="K16" s="56">
        <f t="shared" si="5"/>
        <v>-1.1612552816748363</v>
      </c>
      <c r="L16" s="56">
        <f t="shared" si="5"/>
        <v>-1.5883561202596</v>
      </c>
      <c r="M16" s="56">
        <f t="shared" si="5"/>
        <v>-1.9919080022164009</v>
      </c>
      <c r="N16" s="56">
        <f t="shared" si="5"/>
        <v>-2.5736219699459704</v>
      </c>
      <c r="O16" s="56">
        <f t="shared" si="5"/>
        <v>-3.1221367133087345</v>
      </c>
      <c r="P16" s="56">
        <f t="shared" si="5"/>
        <v>-3.6914838800059298</v>
      </c>
      <c r="Q16" s="86"/>
      <c r="R16" s="143"/>
    </row>
    <row r="17" spans="1:18" ht="12.75">
      <c r="A17" s="143"/>
      <c r="B17" s="97"/>
      <c r="C17" s="92"/>
      <c r="D17" s="92"/>
      <c r="E17" s="92"/>
      <c r="F17" s="54">
        <f aca="true" t="shared" si="6" ref="F17:P17">SQRT(((F40-$G21)*(F40-$G21)+(F42*F42))/((F40+$G21)*(F40+$G21)+(F42*F42)))</f>
        <v>0.20646350107764228</v>
      </c>
      <c r="G17" s="54">
        <f t="shared" si="6"/>
        <v>0.2184804743822797</v>
      </c>
      <c r="H17" s="54">
        <f t="shared" si="6"/>
        <v>0.225558114692729</v>
      </c>
      <c r="I17" s="54">
        <f t="shared" si="6"/>
        <v>0.23554331646717577</v>
      </c>
      <c r="J17" s="54">
        <f t="shared" si="6"/>
        <v>0.23663053382477775</v>
      </c>
      <c r="K17" s="54">
        <f t="shared" si="6"/>
        <v>0.2548890815008476</v>
      </c>
      <c r="L17" s="54">
        <f t="shared" si="6"/>
        <v>0.2582845147165825</v>
      </c>
      <c r="M17" s="54">
        <f t="shared" si="6"/>
        <v>0.26274663819608884</v>
      </c>
      <c r="N17" s="54">
        <f t="shared" si="6"/>
        <v>0.2722222970771358</v>
      </c>
      <c r="O17" s="54">
        <f t="shared" si="6"/>
        <v>0.2775386713678347</v>
      </c>
      <c r="P17" s="54">
        <f t="shared" si="6"/>
        <v>0.2882286494605144</v>
      </c>
      <c r="Q17" s="85"/>
      <c r="R17" s="143"/>
    </row>
    <row r="18" spans="1:18" ht="12.75">
      <c r="A18" s="143"/>
      <c r="B18" s="97"/>
      <c r="C18" s="92"/>
      <c r="D18" s="92"/>
      <c r="E18" s="9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84"/>
      <c r="R18" s="143"/>
    </row>
    <row r="19" spans="1:18" ht="12.75">
      <c r="A19" s="143"/>
      <c r="B19" s="97"/>
      <c r="C19" s="92"/>
      <c r="D19" s="92"/>
      <c r="E19" s="92"/>
      <c r="F19" s="41">
        <f>'Зависимость КСВ от частоты'!C18</f>
        <v>450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84"/>
      <c r="R19" s="143"/>
    </row>
    <row r="20" spans="1:18" ht="12.75">
      <c r="A20" s="143"/>
      <c r="B20" s="97"/>
      <c r="C20" s="92"/>
      <c r="D20" s="92"/>
      <c r="E20" s="9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87"/>
      <c r="R20" s="143"/>
    </row>
    <row r="21" spans="1:18" ht="12.75">
      <c r="A21" s="143"/>
      <c r="B21" s="97"/>
      <c r="C21" s="92"/>
      <c r="D21" s="92"/>
      <c r="E21" s="92"/>
      <c r="F21" s="55" t="s">
        <v>4</v>
      </c>
      <c r="G21" s="48">
        <f>'Зависимость КСВ от частоты'!C20</f>
        <v>50</v>
      </c>
      <c r="H21" s="41"/>
      <c r="I21" s="41"/>
      <c r="J21" s="41"/>
      <c r="K21" s="41"/>
      <c r="L21" s="41"/>
      <c r="M21" s="41"/>
      <c r="N21" s="41"/>
      <c r="O21" s="41"/>
      <c r="P21" s="41"/>
      <c r="Q21" s="84"/>
      <c r="R21" s="143"/>
    </row>
    <row r="22" spans="1:18" ht="13.5" thickBot="1">
      <c r="A22" s="143"/>
      <c r="B22" s="97"/>
      <c r="C22" s="92"/>
      <c r="D22" s="92"/>
      <c r="E22" s="9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84"/>
      <c r="R22" s="143"/>
    </row>
    <row r="23" spans="1:18" ht="12.75">
      <c r="A23" s="143"/>
      <c r="B23" s="97"/>
      <c r="C23" s="92"/>
      <c r="D23" s="92"/>
      <c r="E23" s="92"/>
      <c r="F23" s="55" t="s">
        <v>15</v>
      </c>
      <c r="G23" s="44">
        <f>'Зависимость КСВ от частоты'!C22</f>
        <v>0.96</v>
      </c>
      <c r="H23" s="41"/>
      <c r="I23" s="41"/>
      <c r="J23" s="41"/>
      <c r="K23" s="41"/>
      <c r="L23" s="41"/>
      <c r="M23" s="41"/>
      <c r="N23" s="41"/>
      <c r="O23" s="41"/>
      <c r="P23" s="41"/>
      <c r="Q23" s="114"/>
      <c r="R23" s="143"/>
    </row>
    <row r="24" spans="1:18" ht="12.75">
      <c r="A24" s="143"/>
      <c r="B24" s="97"/>
      <c r="C24" s="92"/>
      <c r="D24" s="92"/>
      <c r="E24" s="9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84"/>
      <c r="R24" s="143"/>
    </row>
    <row r="25" spans="1:18" ht="12.75">
      <c r="A25" s="143"/>
      <c r="B25" s="97"/>
      <c r="C25" s="92"/>
      <c r="D25" s="92"/>
      <c r="E25" s="9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84"/>
      <c r="R25" s="143"/>
    </row>
    <row r="26" spans="1:18" ht="13.5" thickBot="1">
      <c r="A26" s="143"/>
      <c r="B26" s="98"/>
      <c r="C26" s="93"/>
      <c r="D26" s="93"/>
      <c r="E26" s="9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4"/>
      <c r="R26" s="143"/>
    </row>
    <row r="27" spans="1:18" ht="12.75">
      <c r="A27" s="143"/>
      <c r="B27" s="150"/>
      <c r="C27" s="151"/>
      <c r="D27" s="151"/>
      <c r="E27" s="15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87"/>
      <c r="R27" s="143"/>
    </row>
    <row r="28" spans="1:18" ht="12.75">
      <c r="A28" s="143"/>
      <c r="B28" s="153"/>
      <c r="C28" s="154"/>
      <c r="D28" s="154"/>
      <c r="E28" s="155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87"/>
      <c r="R28" s="143"/>
    </row>
    <row r="29" spans="1:18" ht="12.75">
      <c r="A29" s="143"/>
      <c r="B29" s="153"/>
      <c r="C29" s="154"/>
      <c r="D29" s="154"/>
      <c r="E29" s="155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87"/>
      <c r="R29" s="143"/>
    </row>
    <row r="30" spans="1:18" ht="12.75">
      <c r="A30" s="143"/>
      <c r="B30" s="153"/>
      <c r="C30" s="154"/>
      <c r="D30" s="154"/>
      <c r="E30" s="15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87"/>
      <c r="R30" s="143"/>
    </row>
    <row r="31" spans="1:18" ht="12.75">
      <c r="A31" s="143"/>
      <c r="B31" s="153"/>
      <c r="C31" s="154"/>
      <c r="D31" s="154"/>
      <c r="E31" s="15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87"/>
      <c r="R31" s="143"/>
    </row>
    <row r="32" spans="1:18" ht="12.75">
      <c r="A32" s="143"/>
      <c r="B32" s="153"/>
      <c r="C32" s="154"/>
      <c r="D32" s="154"/>
      <c r="E32" s="15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87"/>
      <c r="R32" s="143"/>
    </row>
    <row r="33" spans="1:18" ht="12.75">
      <c r="A33" s="143"/>
      <c r="B33" s="153"/>
      <c r="C33" s="154"/>
      <c r="D33" s="154"/>
      <c r="E33" s="1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87"/>
      <c r="R33" s="143"/>
    </row>
    <row r="34" spans="1:18" ht="12.75">
      <c r="A34" s="143"/>
      <c r="B34" s="153"/>
      <c r="C34" s="154"/>
      <c r="D34" s="154"/>
      <c r="E34" s="15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87"/>
      <c r="R34" s="143"/>
    </row>
    <row r="35" spans="1:18" ht="29.25" customHeight="1" thickBot="1">
      <c r="A35" s="143"/>
      <c r="B35" s="153"/>
      <c r="C35" s="154"/>
      <c r="D35" s="154"/>
      <c r="E35" s="15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88"/>
      <c r="R35" s="143"/>
    </row>
    <row r="36" spans="1:18" ht="17.25" customHeight="1" thickBot="1">
      <c r="A36" s="143"/>
      <c r="B36" s="156" t="s">
        <v>6</v>
      </c>
      <c r="C36" s="157"/>
      <c r="D36" s="157"/>
      <c r="E36" s="157"/>
      <c r="F36" s="106">
        <f>'Зависимость КСВ от частоты'!G11</f>
        <v>6.95</v>
      </c>
      <c r="G36" s="106">
        <f>'Зависимость КСВ от частоты'!H11</f>
        <v>6.96</v>
      </c>
      <c r="H36" s="106">
        <f>'Зависимость КСВ от частоты'!I11</f>
        <v>6.97</v>
      </c>
      <c r="I36" s="106">
        <f>'Зависимость КСВ от частоты'!J11</f>
        <v>6.98</v>
      </c>
      <c r="J36" s="106">
        <f>'Зависимость КСВ от частоты'!K11</f>
        <v>6.99</v>
      </c>
      <c r="K36" s="106">
        <f>'Зависимость КСВ от частоты'!L11</f>
        <v>7</v>
      </c>
      <c r="L36" s="106">
        <f>'Зависимость КСВ от частоты'!M11</f>
        <v>7.01</v>
      </c>
      <c r="M36" s="106">
        <f>'Зависимость КСВ от частоты'!N11</f>
        <v>7.02</v>
      </c>
      <c r="N36" s="106">
        <f>'Зависимость КСВ от частоты'!O11</f>
        <v>7.03</v>
      </c>
      <c r="O36" s="106">
        <f>'Зависимость КСВ от частоты'!P11</f>
        <v>7.04</v>
      </c>
      <c r="P36" s="106">
        <f>'Зависимость КСВ от частоты'!Q11</f>
        <v>7.05</v>
      </c>
      <c r="Q36" s="110"/>
      <c r="R36" s="143"/>
    </row>
    <row r="37" spans="1:18" ht="12.75">
      <c r="A37" s="143"/>
      <c r="B37" s="136" t="s">
        <v>8</v>
      </c>
      <c r="C37" s="137"/>
      <c r="D37" s="137"/>
      <c r="E37" s="138"/>
      <c r="F37" s="68">
        <f aca="true" t="shared" si="7" ref="F37:P37">ABS(1000000/(6.28*F36*F42))</f>
        <v>3994.7540364016536</v>
      </c>
      <c r="G37" s="42">
        <f t="shared" si="7"/>
        <v>5508.775938824903</v>
      </c>
      <c r="H37" s="42">
        <f t="shared" si="7"/>
        <v>10078.718180901558</v>
      </c>
      <c r="I37" s="42">
        <f t="shared" si="7"/>
        <v>1481004.4134180325</v>
      </c>
      <c r="J37" s="42">
        <f>ABS(1000000/(6.28*J36*J42))</f>
        <v>10795.154079248096</v>
      </c>
      <c r="K37" s="42">
        <f t="shared" si="7"/>
        <v>4903.841005305797</v>
      </c>
      <c r="L37" s="42">
        <f t="shared" si="7"/>
        <v>3626.5151352881753</v>
      </c>
      <c r="M37" s="42">
        <f t="shared" si="7"/>
        <v>2920.3224961429487</v>
      </c>
      <c r="N37" s="42">
        <f t="shared" si="7"/>
        <v>2309.459121337071</v>
      </c>
      <c r="O37" s="42">
        <f t="shared" si="7"/>
        <v>1928.8826095006323</v>
      </c>
      <c r="P37" s="42">
        <f t="shared" si="7"/>
        <v>1653.8373369561775</v>
      </c>
      <c r="Q37" s="82" t="s">
        <v>25</v>
      </c>
      <c r="R37" s="143"/>
    </row>
    <row r="38" spans="1:18" ht="13.5" thickBot="1">
      <c r="A38" s="143"/>
      <c r="B38" s="139" t="s">
        <v>7</v>
      </c>
      <c r="C38" s="140"/>
      <c r="D38" s="140"/>
      <c r="E38" s="141"/>
      <c r="F38" s="69">
        <f>ABS(F42/(6.28*F36))</f>
        <v>0.13140777416100877</v>
      </c>
      <c r="G38" s="43">
        <f aca="true" t="shared" si="8" ref="G38:P38">ABS(G42/(6.28*G36))</f>
        <v>0.09501827129127845</v>
      </c>
      <c r="H38" s="43">
        <f t="shared" si="8"/>
        <v>0.0517857004203893</v>
      </c>
      <c r="I38" s="43">
        <f t="shared" si="8"/>
        <v>0.0003514095133685876</v>
      </c>
      <c r="J38" s="43">
        <f t="shared" si="8"/>
        <v>0.0480725893860942</v>
      </c>
      <c r="K38" s="43">
        <f t="shared" si="8"/>
        <v>0.1055232726275943</v>
      </c>
      <c r="L38" s="43">
        <f t="shared" si="8"/>
        <v>0.14228371049640176</v>
      </c>
      <c r="M38" s="43">
        <f t="shared" si="8"/>
        <v>0.17618773573691912</v>
      </c>
      <c r="N38" s="43">
        <f t="shared" si="8"/>
        <v>0.22215688797132427</v>
      </c>
      <c r="O38" s="43">
        <f t="shared" si="8"/>
        <v>0.2652342453400661</v>
      </c>
      <c r="P38" s="43">
        <f t="shared" si="8"/>
        <v>0.3084676935649592</v>
      </c>
      <c r="Q38" s="82" t="s">
        <v>26</v>
      </c>
      <c r="R38" s="143"/>
    </row>
    <row r="39" spans="1:18" ht="8.25" customHeight="1" thickBot="1">
      <c r="A39" s="143"/>
      <c r="B39" s="19"/>
      <c r="C39" s="32" t="s">
        <v>2</v>
      </c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9"/>
      <c r="R39" s="143"/>
    </row>
    <row r="40" spans="1:18" ht="13.5" thickBot="1">
      <c r="A40" s="143"/>
      <c r="B40" s="142" t="s">
        <v>13</v>
      </c>
      <c r="C40" s="158"/>
      <c r="D40" s="158"/>
      <c r="E40" s="159"/>
      <c r="F40" s="71">
        <f>F14*F15</f>
        <v>33.663542775737966</v>
      </c>
      <c r="G40" s="71">
        <f aca="true" t="shared" si="9" ref="G40:P40">G14*G15</f>
        <v>32.44845852689959</v>
      </c>
      <c r="H40" s="71">
        <f t="shared" si="9"/>
        <v>31.703828120832867</v>
      </c>
      <c r="I40" s="71">
        <f t="shared" si="9"/>
        <v>30.93605828719491</v>
      </c>
      <c r="J40" s="71">
        <f t="shared" si="9"/>
        <v>30.953880860095754</v>
      </c>
      <c r="K40" s="71">
        <f t="shared" si="9"/>
        <v>30.085908026030847</v>
      </c>
      <c r="L40" s="71">
        <f t="shared" si="9"/>
        <v>30.191448942251334</v>
      </c>
      <c r="M40" s="71">
        <f t="shared" si="9"/>
        <v>30.282328727907778</v>
      </c>
      <c r="N40" s="71">
        <f t="shared" si="9"/>
        <v>30.28675364913303</v>
      </c>
      <c r="O40" s="71">
        <f t="shared" si="9"/>
        <v>30.656192603225566</v>
      </c>
      <c r="P40" s="71">
        <f t="shared" si="9"/>
        <v>30.747750513442394</v>
      </c>
      <c r="Q40" s="160" t="s">
        <v>27</v>
      </c>
      <c r="R40" s="143"/>
    </row>
    <row r="41" spans="1:18" ht="7.5" customHeight="1" thickBot="1">
      <c r="A41" s="143"/>
      <c r="B41" s="19"/>
      <c r="C41" s="33" t="s">
        <v>1</v>
      </c>
      <c r="D41" s="13"/>
      <c r="E41" s="1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160"/>
      <c r="R41" s="143"/>
    </row>
    <row r="42" spans="1:18" ht="15" customHeight="1" thickBot="1">
      <c r="A42" s="143"/>
      <c r="B42" s="144" t="s">
        <v>14</v>
      </c>
      <c r="C42" s="145"/>
      <c r="D42" s="145"/>
      <c r="E42" s="146"/>
      <c r="F42" s="73">
        <f>(F14*F16)*-1</f>
        <v>-5.735423711031388</v>
      </c>
      <c r="G42" s="73">
        <f aca="true" t="shared" si="10" ref="G42:P42">(G14*G16)*-1</f>
        <v>-4.1531346162162315</v>
      </c>
      <c r="H42" s="73">
        <f t="shared" si="10"/>
        <v>-2.266742964521112</v>
      </c>
      <c r="I42" s="73">
        <f t="shared" si="10"/>
        <v>-0.015403825172804017</v>
      </c>
      <c r="J42" s="73">
        <f t="shared" si="10"/>
        <v>2.1102520707992545</v>
      </c>
      <c r="K42" s="73">
        <f t="shared" si="10"/>
        <v>4.6388030647090455</v>
      </c>
      <c r="L42" s="73">
        <f t="shared" si="10"/>
        <v>6.263727330440996</v>
      </c>
      <c r="M42" s="73">
        <f t="shared" si="10"/>
        <v>7.767342042603521</v>
      </c>
      <c r="N42" s="73">
        <f t="shared" si="10"/>
        <v>9.807871152913213</v>
      </c>
      <c r="O42" s="73">
        <f t="shared" si="10"/>
        <v>11.726324267578732</v>
      </c>
      <c r="P42" s="73">
        <f t="shared" si="10"/>
        <v>13.657098664895003</v>
      </c>
      <c r="Q42" s="160"/>
      <c r="R42" s="143"/>
    </row>
    <row r="43" spans="1:18" ht="13.5" thickBot="1">
      <c r="A43" s="143"/>
      <c r="B43" s="24"/>
      <c r="C43" s="34"/>
      <c r="D43" s="23"/>
      <c r="E43" s="23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80"/>
      <c r="R43" s="143"/>
    </row>
    <row r="44" spans="1:18" ht="21" customHeight="1" thickBot="1">
      <c r="A44" s="143"/>
      <c r="B44" s="147" t="s">
        <v>0</v>
      </c>
      <c r="C44" s="148"/>
      <c r="D44" s="148"/>
      <c r="E44" s="149"/>
      <c r="F44" s="74">
        <f>(1+F17)/(1-F17)</f>
        <v>1.520362960892221</v>
      </c>
      <c r="G44" s="74">
        <f aca="true" t="shared" si="11" ref="G44:P44">(1+G17)/(1-G17)</f>
        <v>1.5591171230420395</v>
      </c>
      <c r="H44" s="74">
        <f t="shared" si="11"/>
        <v>1.5825049470386938</v>
      </c>
      <c r="I44" s="74">
        <f t="shared" si="11"/>
        <v>1.6162371826710886</v>
      </c>
      <c r="J44" s="74">
        <f t="shared" si="11"/>
        <v>1.6199633187069657</v>
      </c>
      <c r="K44" s="74">
        <f t="shared" si="11"/>
        <v>1.684164129588278</v>
      </c>
      <c r="L44" s="74">
        <f t="shared" si="11"/>
        <v>1.6964517253347868</v>
      </c>
      <c r="M44" s="74">
        <f t="shared" si="11"/>
        <v>1.7127716245422073</v>
      </c>
      <c r="N44" s="74">
        <f t="shared" si="11"/>
        <v>1.748091885705897</v>
      </c>
      <c r="O44" s="74">
        <f t="shared" si="11"/>
        <v>1.7683142622825174</v>
      </c>
      <c r="P44" s="74">
        <f t="shared" si="11"/>
        <v>1.8098911237212685</v>
      </c>
      <c r="Q44" s="83" t="s">
        <v>28</v>
      </c>
      <c r="R44" s="143"/>
    </row>
    <row r="45" spans="1:18" ht="13.5" thickBot="1">
      <c r="A45" s="143"/>
      <c r="B45" s="20"/>
      <c r="C45" s="35" t="s">
        <v>5</v>
      </c>
      <c r="D45" s="21"/>
      <c r="E45" s="2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99"/>
      <c r="R45" s="143"/>
    </row>
    <row r="46" spans="1:18" ht="12.75">
      <c r="A46" s="143"/>
      <c r="B46" s="10"/>
      <c r="C46" s="36"/>
      <c r="D46" s="9"/>
      <c r="E46" s="9"/>
      <c r="F46" s="18">
        <f aca="true" t="shared" si="12" ref="F46:L46">F44*10</f>
        <v>15.20362960892221</v>
      </c>
      <c r="G46" s="18">
        <f t="shared" si="12"/>
        <v>15.591171230420395</v>
      </c>
      <c r="H46" s="18">
        <f t="shared" si="12"/>
        <v>15.825049470386938</v>
      </c>
      <c r="I46" s="18">
        <f t="shared" si="12"/>
        <v>16.162371826710885</v>
      </c>
      <c r="J46" s="18">
        <f t="shared" si="12"/>
        <v>16.199633187069658</v>
      </c>
      <c r="K46" s="18">
        <f t="shared" si="12"/>
        <v>16.84164129588278</v>
      </c>
      <c r="L46" s="18">
        <f t="shared" si="12"/>
        <v>16.964517253347868</v>
      </c>
      <c r="M46" s="18"/>
      <c r="N46" s="18"/>
      <c r="O46" s="18"/>
      <c r="P46" s="18"/>
      <c r="Q46" s="18"/>
      <c r="R46" s="143"/>
    </row>
  </sheetData>
  <mergeCells count="10">
    <mergeCell ref="R7:R46"/>
    <mergeCell ref="B36:E36"/>
    <mergeCell ref="B37:E37"/>
    <mergeCell ref="B38:E38"/>
    <mergeCell ref="B40:E40"/>
    <mergeCell ref="Q40:Q42"/>
    <mergeCell ref="A2:A46"/>
    <mergeCell ref="B42:E42"/>
    <mergeCell ref="B44:E44"/>
    <mergeCell ref="B27:E3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2">
      <selection activeCell="Q8" sqref="Q8"/>
    </sheetView>
  </sheetViews>
  <sheetFormatPr defaultColWidth="9.00390625" defaultRowHeight="12.75"/>
  <cols>
    <col min="1" max="1" width="2.25390625" style="0" customWidth="1"/>
    <col min="2" max="2" width="3.75390625" style="0" customWidth="1"/>
    <col min="3" max="3" width="6.25390625" style="37" customWidth="1"/>
    <col min="4" max="4" width="3.375" style="0" customWidth="1"/>
    <col min="5" max="5" width="21.125" style="0" customWidth="1"/>
    <col min="6" max="6" width="1.37890625" style="0" customWidth="1"/>
    <col min="7" max="17" width="6.375" style="0" customWidth="1"/>
    <col min="18" max="18" width="64.625" style="0" customWidth="1"/>
    <col min="19" max="19" width="2.375" style="0" customWidth="1"/>
  </cols>
  <sheetData>
    <row r="1" spans="1:19" ht="13.5" thickBot="1">
      <c r="A1" s="8"/>
      <c r="B1" s="8"/>
      <c r="C1" s="2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9" customHeight="1">
      <c r="A2" s="143"/>
      <c r="B2" s="15"/>
      <c r="C2" s="28"/>
      <c r="D2" s="14"/>
      <c r="E2" s="14"/>
      <c r="F2" s="14"/>
      <c r="G2" s="16"/>
      <c r="H2" s="16"/>
      <c r="I2" s="16"/>
      <c r="J2" s="16"/>
      <c r="K2" s="16"/>
      <c r="L2" s="16"/>
      <c r="M2" s="16"/>
      <c r="N2" s="5"/>
      <c r="O2" s="5"/>
      <c r="P2" s="5"/>
      <c r="Q2" s="5"/>
      <c r="R2" s="107"/>
      <c r="S2" s="4"/>
    </row>
    <row r="3" spans="1:19" ht="9" customHeight="1">
      <c r="A3" s="143"/>
      <c r="B3" s="17"/>
      <c r="C3" s="46"/>
      <c r="D3" s="47"/>
      <c r="E3" s="47"/>
      <c r="F3" s="47"/>
      <c r="G3" s="6"/>
      <c r="H3" s="6"/>
      <c r="I3" s="6"/>
      <c r="J3" s="6"/>
      <c r="K3" s="6"/>
      <c r="L3" s="6"/>
      <c r="M3" s="6"/>
      <c r="N3" s="50"/>
      <c r="O3" s="50"/>
      <c r="P3" s="50"/>
      <c r="Q3" s="50"/>
      <c r="R3" s="108"/>
      <c r="S3" s="4"/>
    </row>
    <row r="4" spans="1:19" ht="9" customHeight="1">
      <c r="A4" s="143"/>
      <c r="B4" s="17"/>
      <c r="C4" s="46"/>
      <c r="D4" s="47"/>
      <c r="E4" s="47"/>
      <c r="F4" s="47"/>
      <c r="G4" s="6"/>
      <c r="H4" s="6"/>
      <c r="I4" s="6"/>
      <c r="J4" s="6"/>
      <c r="K4" s="6"/>
      <c r="L4" s="6"/>
      <c r="M4" s="6"/>
      <c r="N4" s="50"/>
      <c r="O4" s="50"/>
      <c r="P4" s="50"/>
      <c r="Q4" s="50"/>
      <c r="R4" s="108"/>
      <c r="S4" s="4"/>
    </row>
    <row r="5" spans="1:19" ht="18">
      <c r="A5" s="143"/>
      <c r="B5" s="17"/>
      <c r="C5" s="75" t="s">
        <v>44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09"/>
      <c r="S5" s="4"/>
    </row>
    <row r="6" spans="1:19" ht="13.5" thickBot="1">
      <c r="A6" s="143"/>
      <c r="B6" s="17"/>
      <c r="C6" s="29"/>
      <c r="D6" s="11"/>
      <c r="E6" s="11"/>
      <c r="F6" s="11"/>
      <c r="G6" s="6"/>
      <c r="H6" s="6"/>
      <c r="I6" s="6"/>
      <c r="J6" s="6"/>
      <c r="K6" s="6"/>
      <c r="L6" s="6"/>
      <c r="M6" s="6"/>
      <c r="N6" s="50"/>
      <c r="O6" s="50"/>
      <c r="P6" s="50"/>
      <c r="Q6" s="50"/>
      <c r="R6" s="108"/>
      <c r="S6" s="4"/>
    </row>
    <row r="7" spans="1:19" ht="12.75" customHeight="1" thickBot="1">
      <c r="A7" s="143"/>
      <c r="B7" s="182" t="s">
        <v>21</v>
      </c>
      <c r="C7" s="183"/>
      <c r="D7" s="183"/>
      <c r="E7" s="183"/>
      <c r="F7" s="12"/>
      <c r="G7" s="100">
        <v>14.26</v>
      </c>
      <c r="H7" s="100">
        <v>14.15</v>
      </c>
      <c r="I7" s="101">
        <v>14.05</v>
      </c>
      <c r="J7" s="101">
        <v>13.93</v>
      </c>
      <c r="K7" s="101">
        <v>13.76</v>
      </c>
      <c r="L7" s="101">
        <v>13.62</v>
      </c>
      <c r="M7" s="101">
        <v>13.45</v>
      </c>
      <c r="N7" s="101">
        <v>13.28</v>
      </c>
      <c r="O7" s="101">
        <v>13.14</v>
      </c>
      <c r="P7" s="100">
        <v>12.97</v>
      </c>
      <c r="Q7" s="100">
        <v>12.76</v>
      </c>
      <c r="R7" s="178" t="s">
        <v>29</v>
      </c>
      <c r="S7" s="4"/>
    </row>
    <row r="8" spans="1:19" ht="13.5" thickBot="1">
      <c r="A8" s="143"/>
      <c r="B8" s="182" t="s">
        <v>23</v>
      </c>
      <c r="C8" s="183"/>
      <c r="D8" s="183"/>
      <c r="E8" s="183"/>
      <c r="F8" s="12"/>
      <c r="G8" s="102">
        <v>10.9</v>
      </c>
      <c r="H8" s="103">
        <v>11.16</v>
      </c>
      <c r="I8" s="100">
        <v>11.45</v>
      </c>
      <c r="J8" s="100">
        <v>11.81</v>
      </c>
      <c r="K8" s="100">
        <v>12.04</v>
      </c>
      <c r="L8" s="100">
        <v>12.5</v>
      </c>
      <c r="M8" s="100">
        <v>12.65</v>
      </c>
      <c r="N8" s="100">
        <v>12.78</v>
      </c>
      <c r="O8" s="100">
        <v>13.07</v>
      </c>
      <c r="P8" s="100">
        <v>13.25</v>
      </c>
      <c r="Q8" s="102">
        <v>13.44</v>
      </c>
      <c r="R8" s="179"/>
      <c r="S8" s="4"/>
    </row>
    <row r="9" spans="1:19" ht="13.5" thickBot="1">
      <c r="A9" s="143"/>
      <c r="B9" s="182" t="s">
        <v>24</v>
      </c>
      <c r="C9" s="183"/>
      <c r="D9" s="183"/>
      <c r="E9" s="183"/>
      <c r="F9" s="12"/>
      <c r="G9" s="101">
        <v>7.19</v>
      </c>
      <c r="H9" s="104">
        <v>7.05</v>
      </c>
      <c r="I9" s="100">
        <v>7.03</v>
      </c>
      <c r="J9" s="100">
        <v>7.06</v>
      </c>
      <c r="K9" s="100">
        <v>7.23</v>
      </c>
      <c r="L9" s="100">
        <v>7.37</v>
      </c>
      <c r="M9" s="100">
        <v>7.57</v>
      </c>
      <c r="N9" s="100">
        <v>7.77</v>
      </c>
      <c r="O9" s="100">
        <v>8.11</v>
      </c>
      <c r="P9" s="100">
        <v>8.5</v>
      </c>
      <c r="Q9" s="101">
        <v>8.86</v>
      </c>
      <c r="R9" s="179"/>
      <c r="S9" s="143"/>
    </row>
    <row r="10" spans="1:19" ht="13.5" customHeight="1" thickBot="1">
      <c r="A10" s="143"/>
      <c r="B10" s="26"/>
      <c r="C10" s="30"/>
      <c r="D10" s="12"/>
      <c r="E10" s="12"/>
      <c r="F10" s="12"/>
      <c r="G10" s="6"/>
      <c r="H10" s="6"/>
      <c r="I10" s="6"/>
      <c r="J10" s="6"/>
      <c r="K10" s="6"/>
      <c r="L10" s="6"/>
      <c r="M10" s="6">
        <v>9.41</v>
      </c>
      <c r="N10" s="6"/>
      <c r="O10" s="6"/>
      <c r="P10" s="6"/>
      <c r="Q10" s="6"/>
      <c r="R10" s="180" t="s">
        <v>30</v>
      </c>
      <c r="S10" s="143"/>
    </row>
    <row r="11" spans="1:19" ht="13.5" thickBot="1">
      <c r="A11" s="143"/>
      <c r="B11" s="182" t="s">
        <v>22</v>
      </c>
      <c r="C11" s="183"/>
      <c r="D11" s="183"/>
      <c r="E11" s="183"/>
      <c r="F11" s="12"/>
      <c r="G11" s="105">
        <v>6.95</v>
      </c>
      <c r="H11" s="105">
        <v>6.96</v>
      </c>
      <c r="I11" s="105">
        <v>6.97</v>
      </c>
      <c r="J11" s="105">
        <v>6.98</v>
      </c>
      <c r="K11" s="105">
        <v>6.99</v>
      </c>
      <c r="L11" s="105">
        <v>7</v>
      </c>
      <c r="M11" s="105">
        <v>7.01</v>
      </c>
      <c r="N11" s="105">
        <v>7.02</v>
      </c>
      <c r="O11" s="105">
        <v>7.03</v>
      </c>
      <c r="P11" s="105">
        <v>7.04</v>
      </c>
      <c r="Q11" s="105">
        <v>7.05</v>
      </c>
      <c r="R11" s="180"/>
      <c r="S11" s="143"/>
    </row>
    <row r="12" spans="1:19" ht="13.5" thickBot="1">
      <c r="A12" s="143"/>
      <c r="B12" s="17"/>
      <c r="C12" s="66"/>
      <c r="D12" s="67"/>
      <c r="E12" s="67"/>
      <c r="F12" s="6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80"/>
      <c r="S12" s="143"/>
    </row>
    <row r="13" spans="1:19" ht="15" customHeight="1">
      <c r="A13" s="143"/>
      <c r="B13" s="118"/>
      <c r="C13" s="119"/>
      <c r="D13" s="120"/>
      <c r="E13" s="120"/>
      <c r="F13" s="63"/>
      <c r="G13" s="64">
        <f>(POWER(G7,$C22))</f>
        <v>12.821969648074974</v>
      </c>
      <c r="H13" s="64">
        <f aca="true" t="shared" si="0" ref="H13:Q13">(POWER(H7,$C22))</f>
        <v>12.727004048660008</v>
      </c>
      <c r="I13" s="64">
        <f t="shared" si="0"/>
        <v>12.640646062455728</v>
      </c>
      <c r="J13" s="64">
        <f t="shared" si="0"/>
        <v>12.536984004630584</v>
      </c>
      <c r="K13" s="64">
        <f t="shared" si="0"/>
        <v>12.390068189344841</v>
      </c>
      <c r="L13" s="64">
        <f t="shared" si="0"/>
        <v>12.269024205331117</v>
      </c>
      <c r="M13" s="64">
        <f t="shared" si="0"/>
        <v>12.121975250257131</v>
      </c>
      <c r="N13" s="64">
        <f t="shared" si="0"/>
        <v>11.974851929913239</v>
      </c>
      <c r="O13" s="64">
        <f t="shared" si="0"/>
        <v>11.85363501110329</v>
      </c>
      <c r="P13" s="64">
        <f t="shared" si="0"/>
        <v>11.706373515460514</v>
      </c>
      <c r="Q13" s="64">
        <f t="shared" si="0"/>
        <v>11.5243555160171</v>
      </c>
      <c r="R13" s="179" t="s">
        <v>31</v>
      </c>
      <c r="S13" s="143"/>
    </row>
    <row r="14" spans="1:19" ht="12.75">
      <c r="A14" s="143"/>
      <c r="B14" s="121"/>
      <c r="C14" s="122"/>
      <c r="D14" s="123"/>
      <c r="E14" s="123"/>
      <c r="F14" s="25"/>
      <c r="G14" s="41">
        <f>(POWER(G8,$C22))</f>
        <v>9.906709725930835</v>
      </c>
      <c r="H14" s="41">
        <f aca="true" t="shared" si="1" ref="H14:Q14">(POWER(H8,$C22))</f>
        <v>10.133456949921174</v>
      </c>
      <c r="I14" s="41">
        <f t="shared" si="1"/>
        <v>10.386118353071401</v>
      </c>
      <c r="J14" s="41">
        <f t="shared" si="1"/>
        <v>10.699411767973132</v>
      </c>
      <c r="K14" s="41">
        <f t="shared" si="1"/>
        <v>10.899370794410046</v>
      </c>
      <c r="L14" s="41">
        <f t="shared" si="1"/>
        <v>11.298833593042712</v>
      </c>
      <c r="M14" s="41">
        <f t="shared" si="1"/>
        <v>11.428965046184187</v>
      </c>
      <c r="N14" s="41">
        <f t="shared" si="1"/>
        <v>11.541695695749402</v>
      </c>
      <c r="O14" s="41">
        <f t="shared" si="1"/>
        <v>11.793007210511904</v>
      </c>
      <c r="P14" s="41">
        <f t="shared" si="1"/>
        <v>11.948881197267665</v>
      </c>
      <c r="Q14" s="41">
        <f t="shared" si="1"/>
        <v>12.113323005404206</v>
      </c>
      <c r="R14" s="179"/>
      <c r="S14" s="143"/>
    </row>
    <row r="15" spans="1:19" ht="12.75">
      <c r="A15" s="143"/>
      <c r="B15" s="184" t="s">
        <v>11</v>
      </c>
      <c r="C15" s="185"/>
      <c r="D15" s="185"/>
      <c r="E15" s="185"/>
      <c r="F15" s="57"/>
      <c r="G15" s="41">
        <f>(POWER(G9,$C22))</f>
        <v>6.644460665169529</v>
      </c>
      <c r="H15" s="41">
        <f aca="true" t="shared" si="2" ref="H15:Q15">(POWER(H9,$C22))</f>
        <v>6.520209531473226</v>
      </c>
      <c r="I15" s="41">
        <f t="shared" si="2"/>
        <v>6.502451356598573</v>
      </c>
      <c r="J15" s="41">
        <f t="shared" si="2"/>
        <v>6.529087862914079</v>
      </c>
      <c r="K15" s="41">
        <f t="shared" si="2"/>
        <v>6.679943134572994</v>
      </c>
      <c r="L15" s="41">
        <f t="shared" si="2"/>
        <v>6.804070240909384</v>
      </c>
      <c r="M15" s="41">
        <f t="shared" si="2"/>
        <v>6.981231575919202</v>
      </c>
      <c r="N15" s="41">
        <f t="shared" si="2"/>
        <v>7.158205762963904</v>
      </c>
      <c r="O15" s="41">
        <f t="shared" si="2"/>
        <v>7.45864642514584</v>
      </c>
      <c r="P15" s="41">
        <f t="shared" si="2"/>
        <v>7.80265075975121</v>
      </c>
      <c r="Q15" s="41">
        <f t="shared" si="2"/>
        <v>8.119632495969539</v>
      </c>
      <c r="R15" s="180" t="s">
        <v>32</v>
      </c>
      <c r="S15" s="143"/>
    </row>
    <row r="16" spans="1:19" ht="12.75">
      <c r="A16" s="143"/>
      <c r="B16" s="184" t="s">
        <v>12</v>
      </c>
      <c r="C16" s="185"/>
      <c r="D16" s="185"/>
      <c r="E16" s="185"/>
      <c r="F16" s="57"/>
      <c r="G16" s="41">
        <f>1000000/(6.28*G11*$C18*G14)</f>
        <v>5.139413960384448</v>
      </c>
      <c r="H16" s="41">
        <f aca="true" t="shared" si="3" ref="H16:Q16">1000000/(6.28*H11*$C18*H14)</f>
        <v>5.017194945324325</v>
      </c>
      <c r="I16" s="41">
        <f t="shared" si="3"/>
        <v>4.888119304230003</v>
      </c>
      <c r="J16" s="41">
        <f t="shared" si="3"/>
        <v>4.738190505581453</v>
      </c>
      <c r="K16" s="41">
        <f t="shared" si="3"/>
        <v>4.644609854607129</v>
      </c>
      <c r="L16" s="41">
        <f t="shared" si="3"/>
        <v>4.474002165687759</v>
      </c>
      <c r="M16" s="41">
        <f t="shared" si="3"/>
        <v>4.416751040569026</v>
      </c>
      <c r="N16" s="41">
        <f t="shared" si="3"/>
        <v>4.367381304600535</v>
      </c>
      <c r="O16" s="41">
        <f t="shared" si="3"/>
        <v>4.268231369971689</v>
      </c>
      <c r="P16" s="41">
        <f t="shared" si="3"/>
        <v>4.206568256090052</v>
      </c>
      <c r="Q16" s="41">
        <f t="shared" si="3"/>
        <v>4.143577131545523</v>
      </c>
      <c r="R16" s="180"/>
      <c r="S16" s="143"/>
    </row>
    <row r="17" spans="1:19" ht="13.5" customHeight="1" thickBot="1">
      <c r="A17" s="143"/>
      <c r="B17" s="188"/>
      <c r="C17" s="189"/>
      <c r="D17" s="189"/>
      <c r="E17" s="189"/>
      <c r="F17" s="31"/>
      <c r="G17" s="54">
        <f>SQRT(ABS((G15*G15)-(G18*G18)))</f>
        <v>6.550074198191228</v>
      </c>
      <c r="H17" s="54">
        <f aca="true" t="shared" si="4" ref="H17:Q17">SQRT(ABS((H15*H15)-(H18*H18)))</f>
        <v>6.467450214813618</v>
      </c>
      <c r="I17" s="54">
        <f t="shared" si="4"/>
        <v>6.485894911238665</v>
      </c>
      <c r="J17" s="54">
        <f t="shared" si="4"/>
        <v>6.529087053539344</v>
      </c>
      <c r="K17" s="54">
        <f t="shared" si="4"/>
        <v>6.6644738372140475</v>
      </c>
      <c r="L17" s="54">
        <f t="shared" si="4"/>
        <v>6.724607389948799</v>
      </c>
      <c r="M17" s="54">
        <f t="shared" si="4"/>
        <v>6.835669175132326</v>
      </c>
      <c r="N17" s="54">
        <f t="shared" si="4"/>
        <v>6.933749681075208</v>
      </c>
      <c r="O17" s="54">
        <f t="shared" si="4"/>
        <v>7.09585564227131</v>
      </c>
      <c r="P17" s="54">
        <f t="shared" si="4"/>
        <v>7.287696463463567</v>
      </c>
      <c r="Q17" s="54">
        <f t="shared" si="4"/>
        <v>7.4205811880165715</v>
      </c>
      <c r="R17" s="179" t="s">
        <v>33</v>
      </c>
      <c r="S17" s="143"/>
    </row>
    <row r="18" spans="1:19" ht="13.5" thickBot="1">
      <c r="A18" s="143"/>
      <c r="B18" s="126" t="s">
        <v>3</v>
      </c>
      <c r="C18" s="130">
        <v>450</v>
      </c>
      <c r="D18" s="127" t="s">
        <v>9</v>
      </c>
      <c r="E18" s="124" t="s">
        <v>17</v>
      </c>
      <c r="F18" s="57"/>
      <c r="G18" s="56">
        <f>((G13*G13)-(G14*G14)-(G15*G15))/(2*G14)</f>
        <v>1.115968426602941</v>
      </c>
      <c r="H18" s="56">
        <f aca="true" t="shared" si="5" ref="H18:Q18">((H13*H13)-(H14*H14)-(H15*H15))/(2*H14)</f>
        <v>0.8277801962004052</v>
      </c>
      <c r="I18" s="56">
        <f t="shared" si="5"/>
        <v>0.4637249673017511</v>
      </c>
      <c r="J18" s="56">
        <f t="shared" si="5"/>
        <v>0.003250993212424671</v>
      </c>
      <c r="K18" s="56">
        <f t="shared" si="5"/>
        <v>-0.45434431240893847</v>
      </c>
      <c r="L18" s="56">
        <f t="shared" si="5"/>
        <v>-1.036835230050889</v>
      </c>
      <c r="M18" s="56">
        <f t="shared" si="5"/>
        <v>-1.4181753222916618</v>
      </c>
      <c r="N18" s="56">
        <f t="shared" si="5"/>
        <v>-1.7784895572139543</v>
      </c>
      <c r="O18" s="56">
        <f t="shared" si="5"/>
        <v>-2.297877107111525</v>
      </c>
      <c r="P18" s="56">
        <f t="shared" si="5"/>
        <v>-2.787622487903762</v>
      </c>
      <c r="Q18" s="56">
        <f t="shared" si="5"/>
        <v>-3.2959682494919598</v>
      </c>
      <c r="R18" s="179"/>
      <c r="S18" s="143"/>
    </row>
    <row r="19" spans="1:19" ht="13.5" thickBot="1">
      <c r="A19" s="143"/>
      <c r="B19" s="125"/>
      <c r="C19" s="131"/>
      <c r="D19" s="123"/>
      <c r="E19" s="123"/>
      <c r="F19" s="25"/>
      <c r="G19" s="54">
        <f>SQRT(((G42-$C20)*(G42-$C20)+(G44*G44))/((G42+$C20)*(G42+$C20)+(G44*G44)))</f>
        <v>0.20646350107764241</v>
      </c>
      <c r="H19" s="54">
        <f aca="true" t="shared" si="6" ref="H19:Q19">SQRT(((H42-$C20)*(H42-$C20)+(H44*H44))/((H42+$C20)*(H42+$C20)+(H44*H44)))</f>
        <v>0.21848047438227958</v>
      </c>
      <c r="I19" s="54">
        <f t="shared" si="6"/>
        <v>0.22555811469272918</v>
      </c>
      <c r="J19" s="54">
        <f t="shared" si="6"/>
        <v>0.2355433164671759</v>
      </c>
      <c r="K19" s="54">
        <f t="shared" si="6"/>
        <v>0.23663053382477778</v>
      </c>
      <c r="L19" s="54">
        <f t="shared" si="6"/>
        <v>0.2548890815008477</v>
      </c>
      <c r="M19" s="54">
        <f t="shared" si="6"/>
        <v>0.2582845147165828</v>
      </c>
      <c r="N19" s="54">
        <f t="shared" si="6"/>
        <v>0.2627466381960887</v>
      </c>
      <c r="O19" s="54">
        <f t="shared" si="6"/>
        <v>0.272222297077136</v>
      </c>
      <c r="P19" s="54">
        <f t="shared" si="6"/>
        <v>0.2775386713678346</v>
      </c>
      <c r="Q19" s="54">
        <f t="shared" si="6"/>
        <v>0.28822864946051474</v>
      </c>
      <c r="R19" s="179"/>
      <c r="S19" s="143"/>
    </row>
    <row r="20" spans="1:19" ht="13.5" customHeight="1" thickBot="1">
      <c r="A20" s="143"/>
      <c r="B20" s="126" t="s">
        <v>19</v>
      </c>
      <c r="C20" s="132">
        <v>50</v>
      </c>
      <c r="D20" s="128" t="s">
        <v>10</v>
      </c>
      <c r="E20" s="129" t="s">
        <v>20</v>
      </c>
      <c r="F20" s="61"/>
      <c r="G20" s="41"/>
      <c r="H20" s="41"/>
      <c r="I20" s="41"/>
      <c r="J20" s="41"/>
      <c r="K20" s="41"/>
      <c r="L20" s="41"/>
      <c r="M20" s="41"/>
      <c r="N20" s="40"/>
      <c r="O20" s="40"/>
      <c r="P20" s="40"/>
      <c r="Q20" s="40"/>
      <c r="R20" s="180" t="s">
        <v>34</v>
      </c>
      <c r="S20" s="143"/>
    </row>
    <row r="21" spans="1:19" ht="13.5" thickBot="1">
      <c r="A21" s="143"/>
      <c r="B21" s="121"/>
      <c r="C21" s="131"/>
      <c r="D21" s="123"/>
      <c r="E21" s="123"/>
      <c r="F21" s="25"/>
      <c r="G21" s="41"/>
      <c r="H21" s="41"/>
      <c r="I21" s="41"/>
      <c r="J21" s="41"/>
      <c r="K21" s="41"/>
      <c r="L21" s="41"/>
      <c r="M21" s="41"/>
      <c r="N21" s="40"/>
      <c r="O21" s="40"/>
      <c r="P21" s="40"/>
      <c r="Q21" s="40"/>
      <c r="R21" s="180"/>
      <c r="S21" s="143"/>
    </row>
    <row r="22" spans="1:19" ht="13.5" thickBot="1">
      <c r="A22" s="143"/>
      <c r="B22" s="126" t="s">
        <v>15</v>
      </c>
      <c r="C22" s="130">
        <v>0.96</v>
      </c>
      <c r="D22" s="185" t="s">
        <v>16</v>
      </c>
      <c r="E22" s="185"/>
      <c r="F22" s="57"/>
      <c r="G22" s="41"/>
      <c r="H22" s="41"/>
      <c r="I22" s="41"/>
      <c r="J22" s="41"/>
      <c r="K22" s="41"/>
      <c r="L22" s="41"/>
      <c r="M22" s="41"/>
      <c r="N22" s="40"/>
      <c r="O22" s="40"/>
      <c r="P22" s="40"/>
      <c r="Q22" s="40"/>
      <c r="R22" s="180"/>
      <c r="S22" s="143"/>
    </row>
    <row r="23" spans="1:19" ht="14.25" customHeight="1" thickBot="1">
      <c r="A23" s="143"/>
      <c r="B23" s="121"/>
      <c r="C23" s="122"/>
      <c r="D23" s="123"/>
      <c r="E23" s="123"/>
      <c r="F23" s="25"/>
      <c r="G23" s="41"/>
      <c r="H23" s="41"/>
      <c r="I23" s="41"/>
      <c r="J23" s="41"/>
      <c r="K23" s="41"/>
      <c r="L23" s="41"/>
      <c r="M23" s="41"/>
      <c r="N23" s="40"/>
      <c r="O23" s="40"/>
      <c r="P23" s="40"/>
      <c r="Q23" s="40"/>
      <c r="R23" s="179" t="s">
        <v>35</v>
      </c>
      <c r="S23" s="143"/>
    </row>
    <row r="24" spans="1:19" ht="12.75" customHeight="1">
      <c r="A24" s="143"/>
      <c r="B24" s="62"/>
      <c r="C24" s="163" t="s">
        <v>42</v>
      </c>
      <c r="D24" s="164"/>
      <c r="E24" s="165"/>
      <c r="F24" s="65"/>
      <c r="G24" s="41"/>
      <c r="H24" s="41"/>
      <c r="I24" s="41"/>
      <c r="J24" s="41"/>
      <c r="K24" s="41"/>
      <c r="L24" s="41"/>
      <c r="M24" s="41"/>
      <c r="N24" s="40"/>
      <c r="O24" s="40"/>
      <c r="P24" s="40"/>
      <c r="Q24" s="40"/>
      <c r="R24" s="179"/>
      <c r="S24" s="143"/>
    </row>
    <row r="25" spans="1:19" ht="5.25" customHeight="1" thickBot="1">
      <c r="A25" s="143"/>
      <c r="B25" s="62"/>
      <c r="C25" s="166"/>
      <c r="D25" s="167"/>
      <c r="E25" s="168"/>
      <c r="F25" s="65"/>
      <c r="G25" s="41"/>
      <c r="H25" s="41"/>
      <c r="I25" s="41"/>
      <c r="J25" s="41"/>
      <c r="K25" s="41"/>
      <c r="L25" s="41"/>
      <c r="M25" s="41"/>
      <c r="N25" s="40"/>
      <c r="O25" s="40"/>
      <c r="P25" s="40"/>
      <c r="Q25" s="40"/>
      <c r="R25" s="89"/>
      <c r="S25" s="143"/>
    </row>
    <row r="26" spans="1:19" ht="12.75">
      <c r="A26" s="143"/>
      <c r="B26" s="62"/>
      <c r="C26" s="169" t="s">
        <v>45</v>
      </c>
      <c r="D26" s="170"/>
      <c r="E26" s="171"/>
      <c r="F26" s="65"/>
      <c r="G26" s="41"/>
      <c r="H26" s="41"/>
      <c r="I26" s="41"/>
      <c r="J26" s="41"/>
      <c r="K26" s="41"/>
      <c r="L26" s="41"/>
      <c r="M26" s="41"/>
      <c r="N26" s="40"/>
      <c r="O26" s="40"/>
      <c r="P26" s="40"/>
      <c r="Q26" s="40"/>
      <c r="R26" s="180" t="s">
        <v>36</v>
      </c>
      <c r="S26" s="143"/>
    </row>
    <row r="27" spans="1:19" ht="12.75">
      <c r="A27" s="143"/>
      <c r="B27" s="62"/>
      <c r="C27" s="172"/>
      <c r="D27" s="173"/>
      <c r="E27" s="174"/>
      <c r="F27" s="65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0"/>
      <c r="R27" s="180"/>
      <c r="S27" s="143"/>
    </row>
    <row r="28" spans="1:19" ht="12.75">
      <c r="A28" s="143"/>
      <c r="B28" s="62"/>
      <c r="C28" s="172"/>
      <c r="D28" s="173"/>
      <c r="E28" s="174"/>
      <c r="F28" s="65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0"/>
      <c r="R28" s="181" t="s">
        <v>37</v>
      </c>
      <c r="S28" s="143"/>
    </row>
    <row r="29" spans="1:19" ht="12.75">
      <c r="A29" s="143"/>
      <c r="B29" s="62"/>
      <c r="C29" s="172"/>
      <c r="D29" s="173"/>
      <c r="E29" s="174"/>
      <c r="F29" s="6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81"/>
      <c r="S29" s="143"/>
    </row>
    <row r="30" spans="1:19" ht="12.75">
      <c r="A30" s="143"/>
      <c r="B30" s="62"/>
      <c r="C30" s="172"/>
      <c r="D30" s="173"/>
      <c r="E30" s="174"/>
      <c r="F30" s="6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81"/>
      <c r="S30" s="143"/>
    </row>
    <row r="31" spans="1:19" ht="12.75" customHeight="1">
      <c r="A31" s="143"/>
      <c r="B31" s="62"/>
      <c r="C31" s="172"/>
      <c r="D31" s="173"/>
      <c r="E31" s="174"/>
      <c r="F31" s="6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61" t="s">
        <v>38</v>
      </c>
      <c r="S31" s="143"/>
    </row>
    <row r="32" spans="1:19" ht="12.75">
      <c r="A32" s="143"/>
      <c r="B32" s="62"/>
      <c r="C32" s="172"/>
      <c r="D32" s="173"/>
      <c r="E32" s="174"/>
      <c r="F32" s="6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61"/>
      <c r="S32" s="143"/>
    </row>
    <row r="33" spans="1:19" ht="12.75">
      <c r="A33" s="143"/>
      <c r="B33" s="62"/>
      <c r="C33" s="172"/>
      <c r="D33" s="173"/>
      <c r="E33" s="174"/>
      <c r="F33" s="6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61"/>
      <c r="S33" s="143"/>
    </row>
    <row r="34" spans="1:19" ht="12.75">
      <c r="A34" s="143"/>
      <c r="B34" s="62"/>
      <c r="C34" s="172"/>
      <c r="D34" s="173"/>
      <c r="E34" s="174"/>
      <c r="F34" s="65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62" t="s">
        <v>39</v>
      </c>
      <c r="S34" s="143"/>
    </row>
    <row r="35" spans="1:19" ht="12.75">
      <c r="A35" s="143"/>
      <c r="B35" s="62"/>
      <c r="C35" s="172"/>
      <c r="D35" s="173"/>
      <c r="E35" s="174"/>
      <c r="F35" s="6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62"/>
      <c r="S35" s="143"/>
    </row>
    <row r="36" spans="1:19" ht="12.75">
      <c r="A36" s="143"/>
      <c r="B36" s="62"/>
      <c r="C36" s="172"/>
      <c r="D36" s="173"/>
      <c r="E36" s="174"/>
      <c r="F36" s="6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90" t="s">
        <v>40</v>
      </c>
      <c r="S36" s="143"/>
    </row>
    <row r="37" spans="1:19" ht="35.25" customHeight="1" thickBot="1">
      <c r="A37" s="143"/>
      <c r="B37" s="62"/>
      <c r="C37" s="175"/>
      <c r="D37" s="176"/>
      <c r="E37" s="177"/>
      <c r="F37" s="6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91" t="s">
        <v>41</v>
      </c>
      <c r="S37" s="143"/>
    </row>
    <row r="38" spans="1:19" ht="15" customHeight="1">
      <c r="A38" s="143"/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143"/>
    </row>
    <row r="39" spans="1:19" ht="12.75">
      <c r="A39" s="143"/>
      <c r="B39" s="136" t="s">
        <v>8</v>
      </c>
      <c r="C39" s="137"/>
      <c r="D39" s="137"/>
      <c r="E39" s="137"/>
      <c r="F39" s="59"/>
      <c r="G39" s="51">
        <f>ABS(1000000/(6.28*G11*G44))</f>
        <v>3994.75403640163</v>
      </c>
      <c r="H39" s="51">
        <f aca="true" t="shared" si="7" ref="H39:Q39">ABS(1000000/(6.28*H11*H44))</f>
        <v>5508.775938824877</v>
      </c>
      <c r="I39" s="51">
        <f t="shared" si="7"/>
        <v>10078.71818090154</v>
      </c>
      <c r="J39" s="51">
        <f t="shared" si="7"/>
        <v>1481004.4134164648</v>
      </c>
      <c r="K39" s="51">
        <f t="shared" si="7"/>
        <v>10795.15407924809</v>
      </c>
      <c r="L39" s="51">
        <f t="shared" si="7"/>
        <v>4903.8410053058</v>
      </c>
      <c r="M39" s="51">
        <f t="shared" si="7"/>
        <v>3626.5151352881667</v>
      </c>
      <c r="N39" s="51">
        <f t="shared" si="7"/>
        <v>2920.3224961429532</v>
      </c>
      <c r="O39" s="51">
        <f t="shared" si="7"/>
        <v>2309.4591213370727</v>
      </c>
      <c r="P39" s="51">
        <f t="shared" si="7"/>
        <v>1928.882609500631</v>
      </c>
      <c r="Q39" s="51">
        <f t="shared" si="7"/>
        <v>1653.837336956176</v>
      </c>
      <c r="R39" s="82" t="s">
        <v>25</v>
      </c>
      <c r="S39" s="143"/>
    </row>
    <row r="40" spans="1:19" ht="14.25" customHeight="1">
      <c r="A40" s="143"/>
      <c r="B40" s="139" t="s">
        <v>7</v>
      </c>
      <c r="C40" s="140"/>
      <c r="D40" s="140"/>
      <c r="E40" s="140"/>
      <c r="F40" s="60"/>
      <c r="G40" s="52">
        <f>ABS(G44/(6.28*G11))</f>
        <v>0.13140777416100954</v>
      </c>
      <c r="H40" s="52">
        <f aca="true" t="shared" si="8" ref="H40:Q40">ABS(H44/(6.28*H11))</f>
        <v>0.09501827129127889</v>
      </c>
      <c r="I40" s="52">
        <f t="shared" si="8"/>
        <v>0.0517857004203894</v>
      </c>
      <c r="J40" s="52">
        <f t="shared" si="8"/>
        <v>0.00035140951336895955</v>
      </c>
      <c r="K40" s="52">
        <f t="shared" si="8"/>
        <v>0.048072589386094225</v>
      </c>
      <c r="L40" s="52">
        <f t="shared" si="8"/>
        <v>0.10552327262759424</v>
      </c>
      <c r="M40" s="52">
        <f t="shared" si="8"/>
        <v>0.1422837104964021</v>
      </c>
      <c r="N40" s="52">
        <f t="shared" si="8"/>
        <v>0.17618773573691882</v>
      </c>
      <c r="O40" s="52">
        <f t="shared" si="8"/>
        <v>0.22215688797132413</v>
      </c>
      <c r="P40" s="52">
        <f t="shared" si="8"/>
        <v>0.26523424534006634</v>
      </c>
      <c r="Q40" s="52">
        <f t="shared" si="8"/>
        <v>0.30846769356495946</v>
      </c>
      <c r="R40" s="82" t="s">
        <v>26</v>
      </c>
      <c r="S40" s="143"/>
    </row>
    <row r="41" spans="1:19" ht="5.25" customHeight="1">
      <c r="A41" s="143"/>
      <c r="B41" s="19"/>
      <c r="C41" s="32"/>
      <c r="D41" s="22"/>
      <c r="E41" s="22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79"/>
      <c r="S41" s="143"/>
    </row>
    <row r="42" spans="1:19" ht="12.75">
      <c r="A42" s="143"/>
      <c r="B42" s="144" t="s">
        <v>18</v>
      </c>
      <c r="C42" s="145"/>
      <c r="D42" s="145"/>
      <c r="E42" s="145"/>
      <c r="F42" s="58"/>
      <c r="G42" s="133">
        <f>G16*G17</f>
        <v>33.663542775737966</v>
      </c>
      <c r="H42" s="133">
        <f aca="true" t="shared" si="9" ref="H42:Q42">H16*H17</f>
        <v>32.44845852689961</v>
      </c>
      <c r="I42" s="133">
        <f t="shared" si="9"/>
        <v>31.703828120832856</v>
      </c>
      <c r="J42" s="133">
        <f t="shared" si="9"/>
        <v>30.936058287194903</v>
      </c>
      <c r="K42" s="133">
        <f t="shared" si="9"/>
        <v>30.95388086009575</v>
      </c>
      <c r="L42" s="133">
        <f t="shared" si="9"/>
        <v>30.085908026030836</v>
      </c>
      <c r="M42" s="133">
        <f t="shared" si="9"/>
        <v>30.191448942251316</v>
      </c>
      <c r="N42" s="133">
        <f t="shared" si="9"/>
        <v>30.282328727907785</v>
      </c>
      <c r="O42" s="133">
        <f t="shared" si="9"/>
        <v>30.28675364913301</v>
      </c>
      <c r="P42" s="133">
        <f t="shared" si="9"/>
        <v>30.656192603225577</v>
      </c>
      <c r="Q42" s="133">
        <f t="shared" si="9"/>
        <v>30.747750513442377</v>
      </c>
      <c r="R42" s="160" t="s">
        <v>27</v>
      </c>
      <c r="S42" s="143"/>
    </row>
    <row r="43" spans="1:19" ht="6" customHeight="1">
      <c r="A43" s="143"/>
      <c r="B43" s="19"/>
      <c r="C43" s="33" t="s">
        <v>1</v>
      </c>
      <c r="D43" s="13"/>
      <c r="E43" s="13"/>
      <c r="F43" s="1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60"/>
      <c r="S43" s="143"/>
    </row>
    <row r="44" spans="1:19" ht="12.75">
      <c r="A44" s="143"/>
      <c r="B44" s="144" t="s">
        <v>14</v>
      </c>
      <c r="C44" s="145"/>
      <c r="D44" s="145"/>
      <c r="E44" s="145"/>
      <c r="F44" s="58"/>
      <c r="G44" s="134">
        <f>(G16*G18)*-1</f>
        <v>-5.735423711031422</v>
      </c>
      <c r="H44" s="134">
        <f aca="true" t="shared" si="10" ref="H44:Q44">(H16*H18)*-1</f>
        <v>-4.153134616216251</v>
      </c>
      <c r="I44" s="134">
        <f t="shared" si="10"/>
        <v>-2.2667429645211166</v>
      </c>
      <c r="J44" s="134">
        <f t="shared" si="10"/>
        <v>-0.015403825172820322</v>
      </c>
      <c r="K44" s="134">
        <f t="shared" si="10"/>
        <v>2.110252070799256</v>
      </c>
      <c r="L44" s="134">
        <f t="shared" si="10"/>
        <v>4.638803064709043</v>
      </c>
      <c r="M44" s="134">
        <f t="shared" si="10"/>
        <v>6.263727330441011</v>
      </c>
      <c r="N44" s="134">
        <f t="shared" si="10"/>
        <v>7.767342042603508</v>
      </c>
      <c r="O44" s="134">
        <f t="shared" si="10"/>
        <v>9.807871152913206</v>
      </c>
      <c r="P44" s="134">
        <f t="shared" si="10"/>
        <v>11.726324267578741</v>
      </c>
      <c r="Q44" s="134">
        <f t="shared" si="10"/>
        <v>13.657098664895015</v>
      </c>
      <c r="R44" s="160"/>
      <c r="S44" s="143"/>
    </row>
    <row r="45" spans="1:19" ht="4.5" customHeight="1">
      <c r="A45" s="143"/>
      <c r="B45" s="24"/>
      <c r="C45" s="34"/>
      <c r="D45" s="23"/>
      <c r="E45" s="23"/>
      <c r="F45" s="23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0"/>
      <c r="S45" s="143"/>
    </row>
    <row r="46" spans="1:19" ht="23.25" customHeight="1">
      <c r="A46" s="143"/>
      <c r="B46" s="186" t="s">
        <v>0</v>
      </c>
      <c r="C46" s="187"/>
      <c r="D46" s="187"/>
      <c r="E46" s="187"/>
      <c r="F46" s="58"/>
      <c r="G46" s="135">
        <f>(1+G19)/(1-G19)</f>
        <v>1.5203629608922211</v>
      </c>
      <c r="H46" s="135">
        <f aca="true" t="shared" si="11" ref="H46:Q46">(1+H19)/(1-H19)</f>
        <v>1.5591171230420393</v>
      </c>
      <c r="I46" s="135">
        <f t="shared" si="11"/>
        <v>1.5825049470386945</v>
      </c>
      <c r="J46" s="135">
        <f t="shared" si="11"/>
        <v>1.6162371826710888</v>
      </c>
      <c r="K46" s="135">
        <f t="shared" si="11"/>
        <v>1.619963318706966</v>
      </c>
      <c r="L46" s="135">
        <f t="shared" si="11"/>
        <v>1.684164129588279</v>
      </c>
      <c r="M46" s="135">
        <f t="shared" si="11"/>
        <v>1.6964517253347884</v>
      </c>
      <c r="N46" s="135">
        <f t="shared" si="11"/>
        <v>1.712771624542207</v>
      </c>
      <c r="O46" s="135">
        <f t="shared" si="11"/>
        <v>1.7480918857058976</v>
      </c>
      <c r="P46" s="135">
        <f t="shared" si="11"/>
        <v>1.7683142622825168</v>
      </c>
      <c r="Q46" s="135">
        <f t="shared" si="11"/>
        <v>1.8098911237212698</v>
      </c>
      <c r="R46" s="83" t="s">
        <v>43</v>
      </c>
      <c r="S46" s="143"/>
    </row>
    <row r="47" spans="1:19" ht="6" customHeight="1" thickBot="1">
      <c r="A47" s="143"/>
      <c r="B47" s="20"/>
      <c r="C47" s="35" t="s">
        <v>5</v>
      </c>
      <c r="D47" s="21"/>
      <c r="E47" s="21"/>
      <c r="F47" s="21"/>
      <c r="G47" s="39"/>
      <c r="H47" s="39"/>
      <c r="I47" s="39"/>
      <c r="J47" s="39"/>
      <c r="K47" s="39"/>
      <c r="L47" s="39"/>
      <c r="M47" s="39"/>
      <c r="N47" s="81"/>
      <c r="O47" s="81"/>
      <c r="P47" s="81"/>
      <c r="Q47" s="81"/>
      <c r="R47" s="7"/>
      <c r="S47" s="143"/>
    </row>
    <row r="48" spans="1:19" ht="12.75">
      <c r="A48" s="143"/>
      <c r="B48" s="10"/>
      <c r="C48" s="36"/>
      <c r="D48" s="9"/>
      <c r="E48" s="9"/>
      <c r="F48" s="9"/>
      <c r="G48" s="18">
        <f aca="true" t="shared" si="12" ref="G48:M48">G46*10</f>
        <v>15.203629608922212</v>
      </c>
      <c r="H48" s="18">
        <f t="shared" si="12"/>
        <v>15.591171230420393</v>
      </c>
      <c r="I48" s="18">
        <f t="shared" si="12"/>
        <v>15.825049470386945</v>
      </c>
      <c r="J48" s="18">
        <f t="shared" si="12"/>
        <v>16.16237182671089</v>
      </c>
      <c r="K48" s="18">
        <f t="shared" si="12"/>
        <v>16.199633187069658</v>
      </c>
      <c r="L48" s="18">
        <f t="shared" si="12"/>
        <v>16.84164129588279</v>
      </c>
      <c r="M48" s="18">
        <f t="shared" si="12"/>
        <v>16.964517253347886</v>
      </c>
      <c r="N48" s="9"/>
      <c r="O48" s="9"/>
      <c r="P48" s="9"/>
      <c r="Q48" s="9"/>
      <c r="R48" s="9"/>
      <c r="S48" s="143"/>
    </row>
  </sheetData>
  <mergeCells count="29">
    <mergeCell ref="B17:E17"/>
    <mergeCell ref="D22:E22"/>
    <mergeCell ref="A2:A48"/>
    <mergeCell ref="B40:E40"/>
    <mergeCell ref="B42:E42"/>
    <mergeCell ref="S9:S48"/>
    <mergeCell ref="B7:E7"/>
    <mergeCell ref="B8:E8"/>
    <mergeCell ref="B9:E9"/>
    <mergeCell ref="B11:E11"/>
    <mergeCell ref="B39:E39"/>
    <mergeCell ref="B15:E15"/>
    <mergeCell ref="B46:E46"/>
    <mergeCell ref="B16:E16"/>
    <mergeCell ref="B44:E44"/>
    <mergeCell ref="R42:R44"/>
    <mergeCell ref="R7:R9"/>
    <mergeCell ref="R10:R12"/>
    <mergeCell ref="R13:R14"/>
    <mergeCell ref="R15:R16"/>
    <mergeCell ref="R17:R19"/>
    <mergeCell ref="R20:R22"/>
    <mergeCell ref="R23:R24"/>
    <mergeCell ref="R26:R27"/>
    <mergeCell ref="R28:R30"/>
    <mergeCell ref="R31:R33"/>
    <mergeCell ref="R34:R35"/>
    <mergeCell ref="C24:E25"/>
    <mergeCell ref="C26:E3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алекс</cp:lastModifiedBy>
  <dcterms:created xsi:type="dcterms:W3CDTF">2007-10-20T08:17:47Z</dcterms:created>
  <dcterms:modified xsi:type="dcterms:W3CDTF">2013-08-25T15:48:03Z</dcterms:modified>
  <cp:category/>
  <cp:version/>
  <cp:contentType/>
  <cp:contentStatus/>
</cp:coreProperties>
</file>