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390" windowHeight="7320" activeTab="1"/>
  </bookViews>
  <sheets>
    <sheet name="Зависимость R+Jx от частоты" sheetId="1" r:id="rId1"/>
    <sheet name="Зависимость КСВ от частоты" sheetId="2" r:id="rId2"/>
  </sheets>
  <definedNames/>
  <calcPr fullCalcOnLoad="1"/>
</workbook>
</file>

<file path=xl/sharedStrings.xml><?xml version="1.0" encoding="utf-8"?>
<sst xmlns="http://schemas.openxmlformats.org/spreadsheetml/2006/main" count="56" uniqueCount="46">
  <si>
    <t>Коэффициент стоячей волны =</t>
  </si>
  <si>
    <t>Ux=</t>
  </si>
  <si>
    <t>Ur=</t>
  </si>
  <si>
    <t>C=</t>
  </si>
  <si>
    <t>Z=</t>
  </si>
  <si>
    <t>Коэффициент отражения =</t>
  </si>
  <si>
    <t>Частота в МГц (F) =</t>
  </si>
  <si>
    <t>Индуктив. составляющая (мкН)=</t>
  </si>
  <si>
    <t>Емкостная составляющая (пф)=</t>
  </si>
  <si>
    <t>пф</t>
  </si>
  <si>
    <t>ом</t>
  </si>
  <si>
    <t xml:space="preserve">            Переменные</t>
  </si>
  <si>
    <t xml:space="preserve">            в программе</t>
  </si>
  <si>
    <t>Сопротивление АФУ активное (ом) =</t>
  </si>
  <si>
    <t>Сопротивление АФУ реактивное (ом) =</t>
  </si>
  <si>
    <t>K=</t>
  </si>
  <si>
    <t>степ.коэфф.</t>
  </si>
  <si>
    <t xml:space="preserve"> (последов.нагрузка)</t>
  </si>
  <si>
    <t>Сопротивление АФУ активное (ом)=</t>
  </si>
  <si>
    <t>R=</t>
  </si>
  <si>
    <t>референтное R (КСВ)</t>
  </si>
  <si>
    <t>U1-входное напряжение (V) =</t>
  </si>
  <si>
    <t>F-частота  (МГц) =</t>
  </si>
  <si>
    <t>U2-напряжение на ёмкости (V) =</t>
  </si>
  <si>
    <t>U3-напряжение на АФУ (V) =</t>
  </si>
  <si>
    <t xml:space="preserve">  Значение для анализа берётся отсюда если реактивное сопр. со знаком "-"</t>
  </si>
  <si>
    <t xml:space="preserve">  Значение для анализа берётся отсюда если реактивное сопр. со знаком "+"</t>
  </si>
  <si>
    <t xml:space="preserve">   Результат после ввода значений U1, U2, U3 при частоте F</t>
  </si>
  <si>
    <r>
      <t xml:space="preserve">  </t>
    </r>
    <r>
      <rPr>
        <b/>
        <sz val="10"/>
        <color indexed="12"/>
        <rFont val="Arial Cyr"/>
        <family val="0"/>
      </rPr>
      <t>Рассчитывается по отношению к референтному R(КСВ)</t>
    </r>
  </si>
  <si>
    <r>
      <t xml:space="preserve">  1. Установить в изм.блоке "балластную" ёмкость  для соответствующего диапазона и ввести значение этой  ёмкости  </t>
    </r>
    <r>
      <rPr>
        <b/>
        <sz val="10"/>
        <color indexed="10"/>
        <rFont val="Arial Cyr"/>
        <family val="0"/>
      </rPr>
      <t>"C"</t>
    </r>
    <r>
      <rPr>
        <b/>
        <sz val="10"/>
        <color indexed="8"/>
        <rFont val="Arial Cyr"/>
        <family val="0"/>
      </rPr>
      <t xml:space="preserve">  в окно "Переменные в программе".</t>
    </r>
  </si>
  <si>
    <r>
      <t xml:space="preserve">  2. Ввести значение "референтного"  </t>
    </r>
    <r>
      <rPr>
        <b/>
        <sz val="10"/>
        <color indexed="10"/>
        <rFont val="Arial Cyr"/>
        <family val="0"/>
      </rPr>
      <t>R</t>
    </r>
    <r>
      <rPr>
        <b/>
        <sz val="10"/>
        <color indexed="8"/>
        <rFont val="Arial Cyr"/>
        <family val="0"/>
      </rPr>
      <t xml:space="preserve">  в разумном диапазоне.  Используется в расчёте КСВ.  Значение степ. коэфф.  </t>
    </r>
    <r>
      <rPr>
        <b/>
        <sz val="10"/>
        <color indexed="10"/>
        <rFont val="Arial Cyr"/>
        <family val="0"/>
      </rPr>
      <t>"K"</t>
    </r>
    <r>
      <rPr>
        <b/>
        <sz val="10"/>
        <color indexed="8"/>
        <rFont val="Arial Cyr"/>
        <family val="0"/>
      </rPr>
      <t xml:space="preserve"> устанавливается однократно  при начальной наладке прибора.</t>
    </r>
  </si>
  <si>
    <t xml:space="preserve">  3. Ввести значение частот в МГц и установить начальную частоту на трансивере.
</t>
  </si>
  <si>
    <t xml:space="preserve">  4. Очистить таблицу ввода напряж. U1-U3 (выделить всю таблицу, далее "очистить содержимое"</t>
  </si>
  <si>
    <t xml:space="preserve">  5. Управляя тумблерами изм.блока снимать показания мультиметра и вводить величины напряжений U1, U2, U3 в таблицу программы.</t>
  </si>
  <si>
    <t xml:space="preserve">  6. Сразу после ввода напряжений U1-U3 на графике появляется точка (линия) значения КСВ в графике и таблицах 1-й стр. и значения R и Jx в графике и таблицах на 2-й стр. программы.</t>
  </si>
  <si>
    <t xml:space="preserve">  7. Изменить значение частоты на трансивере и провести след. измерения по пунктам 5-6</t>
  </si>
  <si>
    <t xml:space="preserve">  8. После окончания измерений записать в графе "ПРИМЕЧАНИЯ" условия измерений и сохранить файл программы с новым  уникальным именем.</t>
  </si>
  <si>
    <t xml:space="preserve">  Переключение страниц - внизу слева.  Закладки "Зависмость КСВ от частоты" - 1 страница и закладка "Зависимость R+Jx от частоты" - 2-я страница программы.</t>
  </si>
  <si>
    <t xml:space="preserve">  Масштаб оси Y графиков (значение КСВ или величины R, Jx) можно устанавливать "вручную" или автоматически используя вызов функции графика "формат оси".</t>
  </si>
  <si>
    <t xml:space="preserve"> Ввод и изменение данных производится ТОЛЬКО на 1-й странице в окнах таблиц с белым фоном.</t>
  </si>
  <si>
    <t xml:space="preserve"> Перенос данных на 2-ю страницу осуществляется автоматически.</t>
  </si>
  <si>
    <t>Оптимальное разрешение экрана монитора 1280х1024</t>
  </si>
  <si>
    <t>Примечания:</t>
  </si>
  <si>
    <r>
      <t xml:space="preserve">  </t>
    </r>
    <r>
      <rPr>
        <b/>
        <sz val="10"/>
        <color indexed="12"/>
        <rFont val="Arial Cyr"/>
        <family val="0"/>
      </rPr>
      <t>Рассчитывается по отношению к референтному R (КСВ)</t>
    </r>
  </si>
  <si>
    <r>
      <t xml:space="preserve">                 Программа для анализа характеристик АФУ     R5OE ©   2007-2010 г. </t>
    </r>
    <r>
      <rPr>
        <b/>
        <sz val="12"/>
        <rFont val="Arial Cyr"/>
        <family val="0"/>
      </rPr>
      <t>(метод трёх вольтметров</t>
    </r>
    <r>
      <rPr>
        <b/>
        <sz val="14"/>
        <rFont val="Arial Cyr"/>
        <family val="0"/>
      </rPr>
      <t xml:space="preserve">)    </t>
    </r>
    <r>
      <rPr>
        <b/>
        <sz val="10"/>
        <color indexed="23"/>
        <rFont val="Arial Cyr"/>
        <family val="0"/>
      </rPr>
      <t xml:space="preserve"> Ver. 3.03</t>
    </r>
  </si>
  <si>
    <t>3элемента 80 м восток 25августа2013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</si>
</sst>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13"/>
      <name val="Arial Cyr"/>
      <family val="0"/>
    </font>
    <font>
      <b/>
      <sz val="10"/>
      <color indexed="42"/>
      <name val="Arial Cyr"/>
      <family val="0"/>
    </font>
    <font>
      <sz val="10"/>
      <color indexed="42"/>
      <name val="Arial Cyr"/>
      <family val="0"/>
    </font>
    <font>
      <b/>
      <sz val="10"/>
      <color indexed="47"/>
      <name val="Arial Cyr"/>
      <family val="0"/>
    </font>
    <font>
      <b/>
      <sz val="14"/>
      <name val="Arial Cyr"/>
      <family val="0"/>
    </font>
    <font>
      <sz val="10"/>
      <color indexed="12"/>
      <name val="Arial Cyr"/>
      <family val="0"/>
    </font>
    <font>
      <b/>
      <i/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10"/>
      <name val="Arial Cyr"/>
      <family val="0"/>
    </font>
    <font>
      <b/>
      <sz val="10"/>
      <color indexed="9"/>
      <name val="Arial Cyr"/>
      <family val="0"/>
    </font>
    <font>
      <sz val="10"/>
      <color indexed="41"/>
      <name val="Arial Cyr"/>
      <family val="0"/>
    </font>
    <font>
      <b/>
      <sz val="10"/>
      <color indexed="41"/>
      <name val="Arial Cyr"/>
      <family val="0"/>
    </font>
    <font>
      <b/>
      <sz val="9"/>
      <color indexed="12"/>
      <name val="Arial Cyr"/>
      <family val="0"/>
    </font>
    <font>
      <sz val="9"/>
      <color indexed="12"/>
      <name val="Arial Cyr"/>
      <family val="0"/>
    </font>
    <font>
      <b/>
      <sz val="10"/>
      <color indexed="21"/>
      <name val="Arial Cyr"/>
      <family val="0"/>
    </font>
    <font>
      <b/>
      <sz val="9"/>
      <color indexed="10"/>
      <name val="Arial Cyr"/>
      <family val="0"/>
    </font>
    <font>
      <b/>
      <sz val="14"/>
      <color indexed="41"/>
      <name val="Arial Cyr"/>
      <family val="0"/>
    </font>
    <font>
      <b/>
      <sz val="5.25"/>
      <name val="Arial Cyr"/>
      <family val="0"/>
    </font>
    <font>
      <b/>
      <sz val="5.5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0"/>
    </font>
    <font>
      <b/>
      <i/>
      <sz val="12"/>
      <color indexed="9"/>
      <name val="Arial Cyr"/>
      <family val="0"/>
    </font>
    <font>
      <b/>
      <sz val="10"/>
      <color indexed="23"/>
      <name val="Arial Cyr"/>
      <family val="0"/>
    </font>
    <font>
      <b/>
      <sz val="11.75"/>
      <name val="Arial Cyr"/>
      <family val="0"/>
    </font>
    <font>
      <b/>
      <i/>
      <sz val="10"/>
      <color indexed="12"/>
      <name val="Arial Cyr"/>
      <family val="0"/>
    </font>
    <font>
      <b/>
      <sz val="14"/>
      <color indexed="12"/>
      <name val="Arial Cyr"/>
      <family val="0"/>
    </font>
    <font>
      <b/>
      <i/>
      <sz val="8"/>
      <color indexed="8"/>
      <name val="Arial Cyr"/>
      <family val="0"/>
    </font>
    <font>
      <b/>
      <sz val="12"/>
      <color indexed="8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49" fontId="0" fillId="2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2" fontId="0" fillId="3" borderId="1" xfId="0" applyNumberFormat="1" applyFill="1" applyBorder="1" applyAlignment="1">
      <alignment/>
    </xf>
    <xf numFmtId="166" fontId="5" fillId="3" borderId="0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9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49" fontId="6" fillId="3" borderId="0" xfId="0" applyNumberFormat="1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3" borderId="5" xfId="0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49" fontId="7" fillId="4" borderId="8" xfId="0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 horizontal="right"/>
    </xf>
    <xf numFmtId="0" fontId="0" fillId="4" borderId="0" xfId="0" applyFill="1" applyBorder="1" applyAlignment="1">
      <alignment/>
    </xf>
    <xf numFmtId="0" fontId="0" fillId="4" borderId="6" xfId="0" applyFill="1" applyBorder="1" applyAlignment="1">
      <alignment/>
    </xf>
    <xf numFmtId="0" fontId="0" fillId="5" borderId="0" xfId="0" applyFill="1" applyBorder="1" applyAlignment="1">
      <alignment/>
    </xf>
    <xf numFmtId="0" fontId="0" fillId="3" borderId="6" xfId="0" applyFill="1" applyBorder="1" applyAlignment="1">
      <alignment horizontal="right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6" fillId="3" borderId="0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49" fontId="7" fillId="4" borderId="0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49" fontId="7" fillId="4" borderId="8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Border="1" applyAlignment="1">
      <alignment/>
    </xf>
    <xf numFmtId="0" fontId="0" fillId="4" borderId="8" xfId="0" applyFill="1" applyBorder="1" applyAlignment="1">
      <alignment/>
    </xf>
    <xf numFmtId="0" fontId="14" fillId="5" borderId="0" xfId="0" applyFont="1" applyFill="1" applyBorder="1" applyAlignment="1">
      <alignment/>
    </xf>
    <xf numFmtId="2" fontId="14" fillId="5" borderId="0" xfId="0" applyNumberFormat="1" applyFont="1" applyFill="1" applyBorder="1" applyAlignment="1">
      <alignment horizontal="center"/>
    </xf>
    <xf numFmtId="1" fontId="17" fillId="4" borderId="9" xfId="0" applyNumberFormat="1" applyFont="1" applyFill="1" applyBorder="1" applyAlignment="1">
      <alignment horizontal="center"/>
    </xf>
    <xf numFmtId="2" fontId="17" fillId="4" borderId="10" xfId="0" applyNumberFormat="1" applyFont="1" applyFill="1" applyBorder="1" applyAlignment="1">
      <alignment horizontal="center"/>
    </xf>
    <xf numFmtId="166" fontId="15" fillId="5" borderId="0" xfId="0" applyNumberFormat="1" applyFont="1" applyFill="1" applyBorder="1" applyAlignment="1">
      <alignment horizontal="center"/>
    </xf>
    <xf numFmtId="2" fontId="15" fillId="5" borderId="0" xfId="0" applyNumberFormat="1" applyFont="1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49" fontId="0" fillId="3" borderId="0" xfId="0" applyNumberFormat="1" applyFill="1" applyBorder="1" applyAlignment="1">
      <alignment horizontal="right"/>
    </xf>
    <xf numFmtId="1" fontId="15" fillId="5" borderId="0" xfId="0" applyNumberFormat="1" applyFont="1" applyFill="1" applyBorder="1" applyAlignment="1">
      <alignment horizontal="center"/>
    </xf>
    <xf numFmtId="1" fontId="0" fillId="4" borderId="0" xfId="0" applyNumberFormat="1" applyFill="1" applyBorder="1" applyAlignment="1">
      <alignment/>
    </xf>
    <xf numFmtId="2" fontId="0" fillId="3" borderId="0" xfId="0" applyNumberFormat="1" applyFill="1" applyBorder="1" applyAlignment="1">
      <alignment/>
    </xf>
    <xf numFmtId="1" fontId="17" fillId="4" borderId="11" xfId="0" applyNumberFormat="1" applyFont="1" applyFill="1" applyBorder="1" applyAlignment="1">
      <alignment horizontal="center"/>
    </xf>
    <xf numFmtId="2" fontId="17" fillId="4" borderId="11" xfId="0" applyNumberFormat="1" applyFont="1" applyFill="1" applyBorder="1" applyAlignment="1">
      <alignment horizontal="center"/>
    </xf>
    <xf numFmtId="1" fontId="20" fillId="5" borderId="0" xfId="0" applyNumberFormat="1" applyFont="1" applyFill="1" applyBorder="1" applyAlignment="1">
      <alignment horizontal="center"/>
    </xf>
    <xf numFmtId="165" fontId="14" fillId="5" borderId="0" xfId="0" applyNumberFormat="1" applyFont="1" applyFill="1" applyBorder="1" applyAlignment="1">
      <alignment horizontal="center"/>
    </xf>
    <xf numFmtId="0" fontId="15" fillId="5" borderId="0" xfId="0" applyFont="1" applyFill="1" applyBorder="1" applyAlignment="1">
      <alignment horizontal="right"/>
    </xf>
    <xf numFmtId="1" fontId="14" fillId="5" borderId="0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left"/>
    </xf>
    <xf numFmtId="49" fontId="3" fillId="4" borderId="0" xfId="0" applyNumberFormat="1" applyFont="1" applyFill="1" applyBorder="1" applyAlignment="1">
      <alignment horizontal="right"/>
    </xf>
    <xf numFmtId="49" fontId="11" fillId="4" borderId="0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1" fontId="11" fillId="5" borderId="0" xfId="0" applyNumberFormat="1" applyFont="1" applyFill="1" applyBorder="1" applyAlignment="1">
      <alignment horizontal="left"/>
    </xf>
    <xf numFmtId="2" fontId="11" fillId="5" borderId="6" xfId="0" applyNumberFormat="1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right"/>
    </xf>
    <xf numFmtId="2" fontId="14" fillId="5" borderId="1" xfId="0" applyNumberFormat="1" applyFont="1" applyFill="1" applyBorder="1" applyAlignment="1">
      <alignment horizontal="center"/>
    </xf>
    <xf numFmtId="2" fontId="11" fillId="5" borderId="0" xfId="0" applyNumberFormat="1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1" fontId="17" fillId="4" borderId="12" xfId="0" applyNumberFormat="1" applyFont="1" applyFill="1" applyBorder="1" applyAlignment="1">
      <alignment horizontal="center"/>
    </xf>
    <xf numFmtId="2" fontId="17" fillId="4" borderId="13" xfId="0" applyNumberFormat="1" applyFont="1" applyFill="1" applyBorder="1" applyAlignment="1">
      <alignment horizontal="center"/>
    </xf>
    <xf numFmtId="1" fontId="20" fillId="5" borderId="0" xfId="0" applyNumberFormat="1" applyFont="1" applyFill="1" applyBorder="1" applyAlignment="1">
      <alignment/>
    </xf>
    <xf numFmtId="164" fontId="4" fillId="6" borderId="14" xfId="0" applyNumberFormat="1" applyFont="1" applyFill="1" applyBorder="1" applyAlignment="1">
      <alignment horizontal="center"/>
    </xf>
    <xf numFmtId="164" fontId="0" fillId="4" borderId="0" xfId="0" applyNumberFormat="1" applyFill="1" applyBorder="1" applyAlignment="1">
      <alignment/>
    </xf>
    <xf numFmtId="164" fontId="13" fillId="2" borderId="14" xfId="0" applyNumberFormat="1" applyFont="1" applyFill="1" applyBorder="1" applyAlignment="1">
      <alignment horizontal="center"/>
    </xf>
    <xf numFmtId="2" fontId="25" fillId="7" borderId="14" xfId="0" applyNumberFormat="1" applyFont="1" applyFill="1" applyBorder="1" applyAlignment="1">
      <alignment horizontal="center" vertical="center"/>
    </xf>
    <xf numFmtId="1" fontId="8" fillId="3" borderId="0" xfId="0" applyNumberFormat="1" applyFont="1" applyFill="1" applyBorder="1" applyAlignment="1">
      <alignment/>
    </xf>
    <xf numFmtId="0" fontId="0" fillId="4" borderId="5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1" fontId="0" fillId="4" borderId="3" xfId="0" applyNumberFormat="1" applyFill="1" applyBorder="1" applyAlignment="1">
      <alignment/>
    </xf>
    <xf numFmtId="2" fontId="1" fillId="4" borderId="8" xfId="0" applyNumberFormat="1" applyFont="1" applyFill="1" applyBorder="1" applyAlignment="1">
      <alignment horizontal="center"/>
    </xf>
    <xf numFmtId="1" fontId="17" fillId="4" borderId="3" xfId="0" applyNumberFormat="1" applyFont="1" applyFill="1" applyBorder="1" applyAlignment="1">
      <alignment horizontal="left"/>
    </xf>
    <xf numFmtId="164" fontId="28" fillId="4" borderId="3" xfId="0" applyNumberFormat="1" applyFont="1" applyFill="1" applyBorder="1" applyAlignment="1">
      <alignment horizontal="left" vertical="center"/>
    </xf>
    <xf numFmtId="2" fontId="14" fillId="5" borderId="15" xfId="0" applyNumberFormat="1" applyFont="1" applyFill="1" applyBorder="1" applyAlignment="1">
      <alignment horizontal="center"/>
    </xf>
    <xf numFmtId="165" fontId="14" fillId="5" borderId="15" xfId="0" applyNumberFormat="1" applyFont="1" applyFill="1" applyBorder="1" applyAlignment="1">
      <alignment horizontal="center"/>
    </xf>
    <xf numFmtId="1" fontId="14" fillId="5" borderId="15" xfId="0" applyNumberFormat="1" applyFont="1" applyFill="1" applyBorder="1" applyAlignment="1">
      <alignment horizontal="center"/>
    </xf>
    <xf numFmtId="0" fontId="14" fillId="5" borderId="15" xfId="0" applyFont="1" applyFill="1" applyBorder="1" applyAlignment="1">
      <alignment/>
    </xf>
    <xf numFmtId="0" fontId="14" fillId="5" borderId="16" xfId="0" applyFont="1" applyFill="1" applyBorder="1" applyAlignment="1">
      <alignment/>
    </xf>
    <xf numFmtId="0" fontId="14" fillId="8" borderId="17" xfId="0" applyFont="1" applyFill="1" applyBorder="1" applyAlignment="1">
      <alignment/>
    </xf>
    <xf numFmtId="2" fontId="11" fillId="3" borderId="17" xfId="0" applyNumberFormat="1" applyFont="1" applyFill="1" applyBorder="1" applyAlignment="1">
      <alignment vertical="top"/>
    </xf>
    <xf numFmtId="2" fontId="29" fillId="5" borderId="18" xfId="0" applyNumberFormat="1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vertical="top"/>
    </xf>
    <xf numFmtId="0" fontId="14" fillId="3" borderId="0" xfId="0" applyFont="1" applyFill="1" applyBorder="1" applyAlignment="1">
      <alignment vertical="top"/>
    </xf>
    <xf numFmtId="0" fontId="24" fillId="5" borderId="5" xfId="0" applyFont="1" applyFill="1" applyBorder="1" applyAlignment="1">
      <alignment vertical="top"/>
    </xf>
    <xf numFmtId="0" fontId="14" fillId="5" borderId="1" xfId="0" applyFont="1" applyFill="1" applyBorder="1" applyAlignment="1">
      <alignment vertical="top"/>
    </xf>
    <xf numFmtId="166" fontId="15" fillId="5" borderId="1" xfId="0" applyNumberFormat="1" applyFont="1" applyFill="1" applyBorder="1" applyAlignment="1">
      <alignment horizontal="center"/>
    </xf>
    <xf numFmtId="0" fontId="14" fillId="5" borderId="6" xfId="0" applyFont="1" applyFill="1" applyBorder="1" applyAlignment="1">
      <alignment vertical="top"/>
    </xf>
    <xf numFmtId="0" fontId="14" fillId="3" borderId="6" xfId="0" applyFont="1" applyFill="1" applyBorder="1" applyAlignment="1">
      <alignment vertical="top"/>
    </xf>
    <xf numFmtId="0" fontId="0" fillId="4" borderId="4" xfId="0" applyFill="1" applyBorder="1" applyAlignment="1">
      <alignment/>
    </xf>
    <xf numFmtId="2" fontId="11" fillId="0" borderId="14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11" fillId="0" borderId="6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0" fillId="0" borderId="19" xfId="0" applyNumberFormat="1" applyFont="1" applyFill="1" applyBorder="1" applyAlignment="1">
      <alignment horizontal="center"/>
    </xf>
    <xf numFmtId="165" fontId="30" fillId="0" borderId="19" xfId="0" applyNumberFormat="1" applyFont="1" applyFill="1" applyBorder="1" applyAlignment="1">
      <alignment horizontal="center"/>
    </xf>
    <xf numFmtId="165" fontId="30" fillId="9" borderId="19" xfId="0" applyNumberFormat="1" applyFont="1" applyFill="1" applyBorder="1" applyAlignment="1">
      <alignment horizontal="center" vertical="center"/>
    </xf>
    <xf numFmtId="2" fontId="0" fillId="3" borderId="2" xfId="0" applyNumberFormat="1" applyFill="1" applyBorder="1" applyAlignment="1">
      <alignment/>
    </xf>
    <xf numFmtId="2" fontId="0" fillId="3" borderId="3" xfId="0" applyNumberFormat="1" applyFill="1" applyBorder="1" applyAlignment="1">
      <alignment/>
    </xf>
    <xf numFmtId="1" fontId="8" fillId="3" borderId="3" xfId="0" applyNumberFormat="1" applyFont="1" applyFill="1" applyBorder="1" applyAlignment="1">
      <alignment/>
    </xf>
    <xf numFmtId="165" fontId="10" fillId="4" borderId="2" xfId="0" applyNumberFormat="1" applyFont="1" applyFill="1" applyBorder="1" applyAlignment="1">
      <alignment horizontal="center" vertical="center"/>
    </xf>
    <xf numFmtId="166" fontId="15" fillId="5" borderId="20" xfId="0" applyNumberFormat="1" applyFont="1" applyFill="1" applyBorder="1" applyAlignment="1">
      <alignment horizontal="center"/>
    </xf>
    <xf numFmtId="1" fontId="20" fillId="5" borderId="15" xfId="0" applyNumberFormat="1" applyFont="1" applyFill="1" applyBorder="1" applyAlignment="1">
      <alignment horizontal="center"/>
    </xf>
    <xf numFmtId="2" fontId="11" fillId="5" borderId="16" xfId="0" applyNumberFormat="1" applyFont="1" applyFill="1" applyBorder="1" applyAlignment="1">
      <alignment horizontal="center"/>
    </xf>
    <xf numFmtId="2" fontId="14" fillId="5" borderId="20" xfId="0" applyNumberFormat="1" applyFont="1" applyFill="1" applyBorder="1" applyAlignment="1">
      <alignment horizontal="center"/>
    </xf>
    <xf numFmtId="2" fontId="11" fillId="5" borderId="15" xfId="0" applyNumberFormat="1" applyFont="1" applyFill="1" applyBorder="1" applyAlignment="1">
      <alignment horizontal="center"/>
    </xf>
    <xf numFmtId="2" fontId="15" fillId="5" borderId="15" xfId="0" applyNumberFormat="1" applyFont="1" applyFill="1" applyBorder="1" applyAlignment="1">
      <alignment horizontal="center"/>
    </xf>
    <xf numFmtId="166" fontId="15" fillId="5" borderId="15" xfId="0" applyNumberFormat="1" applyFont="1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right"/>
    </xf>
    <xf numFmtId="0" fontId="0" fillId="9" borderId="6" xfId="0" applyFill="1" applyBorder="1" applyAlignment="1">
      <alignment/>
    </xf>
    <xf numFmtId="0" fontId="0" fillId="9" borderId="0" xfId="0" applyFill="1" applyBorder="1" applyAlignment="1">
      <alignment horizontal="center"/>
    </xf>
    <xf numFmtId="0" fontId="0" fillId="9" borderId="0" xfId="0" applyFill="1" applyBorder="1" applyAlignment="1">
      <alignment/>
    </xf>
    <xf numFmtId="0" fontId="1" fillId="9" borderId="0" xfId="0" applyFont="1" applyFill="1" applyBorder="1" applyAlignment="1">
      <alignment horizontal="left"/>
    </xf>
    <xf numFmtId="0" fontId="0" fillId="9" borderId="6" xfId="0" applyFill="1" applyBorder="1" applyAlignment="1">
      <alignment horizontal="center"/>
    </xf>
    <xf numFmtId="0" fontId="12" fillId="9" borderId="6" xfId="0" applyFont="1" applyFill="1" applyBorder="1" applyAlignment="1">
      <alignment horizontal="right"/>
    </xf>
    <xf numFmtId="0" fontId="3" fillId="9" borderId="0" xfId="0" applyFont="1" applyFill="1" applyBorder="1" applyAlignment="1">
      <alignment horizontal="left"/>
    </xf>
    <xf numFmtId="1" fontId="3" fillId="9" borderId="0" xfId="0" applyNumberFormat="1" applyFont="1" applyFill="1" applyBorder="1" applyAlignment="1">
      <alignment horizontal="left"/>
    </xf>
    <xf numFmtId="1" fontId="11" fillId="9" borderId="0" xfId="0" applyNumberFormat="1" applyFont="1" applyFill="1" applyBorder="1" applyAlignment="1">
      <alignment horizontal="left"/>
    </xf>
    <xf numFmtId="0" fontId="11" fillId="0" borderId="14" xfId="0" applyFont="1" applyFill="1" applyBorder="1" applyAlignment="1">
      <alignment horizontal="center"/>
    </xf>
    <xf numFmtId="0" fontId="24" fillId="9" borderId="0" xfId="0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164" fontId="4" fillId="6" borderId="11" xfId="0" applyNumberFormat="1" applyFont="1" applyFill="1" applyBorder="1" applyAlignment="1">
      <alignment horizontal="center"/>
    </xf>
    <xf numFmtId="164" fontId="13" fillId="2" borderId="11" xfId="0" applyNumberFormat="1" applyFont="1" applyFill="1" applyBorder="1" applyAlignment="1">
      <alignment horizontal="center"/>
    </xf>
    <xf numFmtId="2" fontId="25" fillId="7" borderId="11" xfId="0" applyNumberFormat="1" applyFont="1" applyFill="1" applyBorder="1" applyAlignment="1">
      <alignment horizontal="center" vertical="center"/>
    </xf>
    <xf numFmtId="49" fontId="11" fillId="4" borderId="6" xfId="0" applyNumberFormat="1" applyFont="1" applyFill="1" applyBorder="1" applyAlignment="1">
      <alignment horizontal="right"/>
    </xf>
    <xf numFmtId="49" fontId="11" fillId="4" borderId="0" xfId="0" applyNumberFormat="1" applyFont="1" applyFill="1" applyBorder="1" applyAlignment="1">
      <alignment horizontal="right"/>
    </xf>
    <xf numFmtId="49" fontId="11" fillId="4" borderId="3" xfId="0" applyNumberFormat="1" applyFont="1" applyFill="1" applyBorder="1" applyAlignment="1">
      <alignment horizontal="right"/>
    </xf>
    <xf numFmtId="0" fontId="1" fillId="4" borderId="6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49" fontId="19" fillId="4" borderId="6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49" fontId="16" fillId="4" borderId="6" xfId="0" applyNumberFormat="1" applyFont="1" applyFill="1" applyBorder="1" applyAlignment="1">
      <alignment horizontal="right"/>
    </xf>
    <xf numFmtId="49" fontId="16" fillId="4" borderId="0" xfId="0" applyNumberFormat="1" applyFont="1" applyFill="1" applyBorder="1" applyAlignment="1">
      <alignment horizontal="right"/>
    </xf>
    <xf numFmtId="49" fontId="16" fillId="4" borderId="3" xfId="0" applyNumberFormat="1" applyFont="1" applyFill="1" applyBorder="1" applyAlignment="1">
      <alignment horizontal="right"/>
    </xf>
    <xf numFmtId="49" fontId="18" fillId="4" borderId="6" xfId="0" applyNumberFormat="1" applyFont="1" applyFill="1" applyBorder="1" applyAlignment="1">
      <alignment horizontal="right"/>
    </xf>
    <xf numFmtId="49" fontId="18" fillId="4" borderId="0" xfId="0" applyNumberFormat="1" applyFont="1" applyFill="1" applyBorder="1" applyAlignment="1">
      <alignment horizontal="right"/>
    </xf>
    <xf numFmtId="49" fontId="18" fillId="4" borderId="3" xfId="0" applyNumberFormat="1" applyFont="1" applyFill="1" applyBorder="1" applyAlignment="1">
      <alignment horizontal="right"/>
    </xf>
    <xf numFmtId="0" fontId="14" fillId="3" borderId="5" xfId="0" applyFont="1" applyFill="1" applyBorder="1" applyAlignment="1">
      <alignment horizontal="center" vertical="top"/>
    </xf>
    <xf numFmtId="0" fontId="14" fillId="3" borderId="1" xfId="0" applyFont="1" applyFill="1" applyBorder="1" applyAlignment="1">
      <alignment horizontal="center" vertical="top"/>
    </xf>
    <xf numFmtId="0" fontId="14" fillId="3" borderId="2" xfId="0" applyFont="1" applyFill="1" applyBorder="1" applyAlignment="1">
      <alignment horizontal="center" vertical="top"/>
    </xf>
    <xf numFmtId="0" fontId="14" fillId="3" borderId="6" xfId="0" applyFont="1" applyFill="1" applyBorder="1" applyAlignment="1">
      <alignment horizontal="center" vertical="top"/>
    </xf>
    <xf numFmtId="0" fontId="14" fillId="3" borderId="0" xfId="0" applyFont="1" applyFill="1" applyBorder="1" applyAlignment="1">
      <alignment horizontal="center" vertical="top"/>
    </xf>
    <xf numFmtId="0" fontId="14" fillId="3" borderId="3" xfId="0" applyFont="1" applyFill="1" applyBorder="1" applyAlignment="1">
      <alignment horizontal="center" vertical="top"/>
    </xf>
    <xf numFmtId="49" fontId="11" fillId="4" borderId="5" xfId="0" applyNumberFormat="1" applyFont="1" applyFill="1" applyBorder="1" applyAlignment="1">
      <alignment horizontal="right"/>
    </xf>
    <xf numFmtId="49" fontId="11" fillId="4" borderId="1" xfId="0" applyNumberFormat="1" applyFont="1" applyFill="1" applyBorder="1" applyAlignment="1">
      <alignment horizontal="right"/>
    </xf>
    <xf numFmtId="49" fontId="19" fillId="4" borderId="0" xfId="0" applyNumberFormat="1" applyFont="1" applyFill="1" applyBorder="1" applyAlignment="1">
      <alignment horizontal="right"/>
    </xf>
    <xf numFmtId="49" fontId="19" fillId="4" borderId="3" xfId="0" applyNumberFormat="1" applyFont="1" applyFill="1" applyBorder="1" applyAlignment="1">
      <alignment horizontal="right"/>
    </xf>
    <xf numFmtId="1" fontId="3" fillId="4" borderId="3" xfId="0" applyNumberFormat="1" applyFont="1" applyFill="1" applyBorder="1" applyAlignment="1">
      <alignment horizontal="left" vertical="center"/>
    </xf>
    <xf numFmtId="2" fontId="3" fillId="3" borderId="17" xfId="0" applyNumberFormat="1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2" fontId="31" fillId="8" borderId="5" xfId="0" applyNumberFormat="1" applyFont="1" applyFill="1" applyBorder="1" applyAlignment="1">
      <alignment horizontal="center" vertical="top" wrapText="1"/>
    </xf>
    <xf numFmtId="2" fontId="31" fillId="8" borderId="1" xfId="0" applyNumberFormat="1" applyFont="1" applyFill="1" applyBorder="1" applyAlignment="1">
      <alignment horizontal="center" vertical="top" wrapText="1"/>
    </xf>
    <xf numFmtId="2" fontId="31" fillId="8" borderId="2" xfId="0" applyNumberFormat="1" applyFont="1" applyFill="1" applyBorder="1" applyAlignment="1">
      <alignment horizontal="center" vertical="top" wrapText="1"/>
    </xf>
    <xf numFmtId="2" fontId="31" fillId="8" borderId="7" xfId="0" applyNumberFormat="1" applyFont="1" applyFill="1" applyBorder="1" applyAlignment="1">
      <alignment horizontal="center" vertical="top" wrapText="1"/>
    </xf>
    <xf numFmtId="2" fontId="31" fillId="8" borderId="8" xfId="0" applyNumberFormat="1" applyFont="1" applyFill="1" applyBorder="1" applyAlignment="1">
      <alignment horizontal="center" vertical="top" wrapText="1"/>
    </xf>
    <xf numFmtId="2" fontId="31" fillId="8" borderId="4" xfId="0" applyNumberFormat="1" applyFont="1" applyFill="1" applyBorder="1" applyAlignment="1">
      <alignment horizontal="center" vertical="top" wrapText="1"/>
    </xf>
    <xf numFmtId="2" fontId="31" fillId="10" borderId="5" xfId="0" applyNumberFormat="1" applyFont="1" applyFill="1" applyBorder="1" applyAlignment="1">
      <alignment horizontal="center" vertical="top" wrapText="1"/>
    </xf>
    <xf numFmtId="2" fontId="31" fillId="10" borderId="1" xfId="0" applyNumberFormat="1" applyFont="1" applyFill="1" applyBorder="1" applyAlignment="1">
      <alignment horizontal="center" vertical="top" wrapText="1"/>
    </xf>
    <xf numFmtId="2" fontId="31" fillId="10" borderId="2" xfId="0" applyNumberFormat="1" applyFont="1" applyFill="1" applyBorder="1" applyAlignment="1">
      <alignment horizontal="center" vertical="top" wrapText="1"/>
    </xf>
    <xf numFmtId="2" fontId="31" fillId="10" borderId="6" xfId="0" applyNumberFormat="1" applyFont="1" applyFill="1" applyBorder="1" applyAlignment="1">
      <alignment horizontal="center" vertical="top" wrapText="1"/>
    </xf>
    <xf numFmtId="2" fontId="31" fillId="10" borderId="0" xfId="0" applyNumberFormat="1" applyFont="1" applyFill="1" applyBorder="1" applyAlignment="1">
      <alignment horizontal="center" vertical="top" wrapText="1"/>
    </xf>
    <xf numFmtId="2" fontId="31" fillId="10" borderId="3" xfId="0" applyNumberFormat="1" applyFont="1" applyFill="1" applyBorder="1" applyAlignment="1">
      <alignment horizontal="center" vertical="top" wrapText="1"/>
    </xf>
    <xf numFmtId="2" fontId="31" fillId="10" borderId="7" xfId="0" applyNumberFormat="1" applyFont="1" applyFill="1" applyBorder="1" applyAlignment="1">
      <alignment horizontal="center" vertical="top" wrapText="1"/>
    </xf>
    <xf numFmtId="2" fontId="31" fillId="10" borderId="8" xfId="0" applyNumberFormat="1" applyFont="1" applyFill="1" applyBorder="1" applyAlignment="1">
      <alignment horizontal="center" vertical="top" wrapText="1"/>
    </xf>
    <xf numFmtId="2" fontId="31" fillId="10" borderId="4" xfId="0" applyNumberFormat="1" applyFont="1" applyFill="1" applyBorder="1" applyAlignment="1">
      <alignment horizontal="center" vertical="top" wrapText="1"/>
    </xf>
    <xf numFmtId="2" fontId="11" fillId="5" borderId="21" xfId="0" applyNumberFormat="1" applyFont="1" applyFill="1" applyBorder="1" applyAlignment="1">
      <alignment horizontal="left" vertical="top" wrapText="1"/>
    </xf>
    <xf numFmtId="2" fontId="11" fillId="5" borderId="17" xfId="0" applyNumberFormat="1" applyFont="1" applyFill="1" applyBorder="1" applyAlignment="1">
      <alignment horizontal="left" vertical="top" wrapText="1"/>
    </xf>
    <xf numFmtId="2" fontId="11" fillId="8" borderId="17" xfId="0" applyNumberFormat="1" applyFont="1" applyFill="1" applyBorder="1" applyAlignment="1">
      <alignment horizontal="left" vertical="top" wrapText="1"/>
    </xf>
    <xf numFmtId="2" fontId="3" fillId="11" borderId="17" xfId="0" applyNumberFormat="1" applyFont="1" applyFill="1" applyBorder="1" applyAlignment="1">
      <alignment horizontal="left" vertical="top" wrapText="1"/>
    </xf>
    <xf numFmtId="49" fontId="3" fillId="3" borderId="6" xfId="0" applyNumberFormat="1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1" fillId="9" borderId="6" xfId="0" applyFont="1" applyFill="1" applyBorder="1" applyAlignment="1">
      <alignment horizontal="left"/>
    </xf>
    <xf numFmtId="0" fontId="1" fillId="9" borderId="0" xfId="0" applyFont="1" applyFill="1" applyBorder="1" applyAlignment="1">
      <alignment horizontal="left"/>
    </xf>
    <xf numFmtId="49" fontId="3" fillId="4" borderId="6" xfId="0" applyNumberFormat="1" applyFont="1" applyFill="1" applyBorder="1" applyAlignment="1">
      <alignment horizontal="right"/>
    </xf>
    <xf numFmtId="49" fontId="3" fillId="4" borderId="0" xfId="0" applyNumberFormat="1" applyFont="1" applyFill="1" applyBorder="1" applyAlignment="1">
      <alignment horizontal="right"/>
    </xf>
    <xf numFmtId="0" fontId="0" fillId="9" borderId="6" xfId="0" applyFill="1" applyBorder="1" applyAlignment="1">
      <alignment horizontal="center"/>
    </xf>
    <xf numFmtId="0" fontId="0" fillId="9" borderId="0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Зависимость импеданса от частоты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67"/>
          <c:w val="0.97825"/>
          <c:h val="0.90425"/>
        </c:manualLayout>
      </c:layout>
      <c:lineChart>
        <c:grouping val="standard"/>
        <c:varyColors val="0"/>
        <c:ser>
          <c:idx val="4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'Зависимость R+Jx от частоты'!$F$36:$P$36</c:f>
              <c:numCache>
                <c:ptCount val="11"/>
                <c:pt idx="0">
                  <c:v>3.51</c:v>
                </c:pt>
                <c:pt idx="1">
                  <c:v>3.52</c:v>
                </c:pt>
                <c:pt idx="2">
                  <c:v>3.53</c:v>
                </c:pt>
                <c:pt idx="3">
                  <c:v>3.54</c:v>
                </c:pt>
                <c:pt idx="4">
                  <c:v>3.56</c:v>
                </c:pt>
                <c:pt idx="5">
                  <c:v>3.57</c:v>
                </c:pt>
                <c:pt idx="6">
                  <c:v>3.58</c:v>
                </c:pt>
                <c:pt idx="7">
                  <c:v>3.59</c:v>
                </c:pt>
                <c:pt idx="8">
                  <c:v>3.6</c:v>
                </c:pt>
                <c:pt idx="9">
                  <c:v>3.61</c:v>
                </c:pt>
                <c:pt idx="10">
                  <c:v>3.62</c:v>
                </c:pt>
              </c:numCache>
            </c:numRef>
          </c:cat>
          <c:val>
            <c:numRef>
              <c:f>'Зависимость R+Jx от частоты'!$F$42:$P$42</c:f>
              <c:numCache>
                <c:ptCount val="11"/>
                <c:pt idx="0">
                  <c:v>-20.664570760091884</c:v>
                </c:pt>
                <c:pt idx="1">
                  <c:v>-17.271197003576685</c:v>
                </c:pt>
                <c:pt idx="2">
                  <c:v>-11.147888216755371</c:v>
                </c:pt>
                <c:pt idx="3">
                  <c:v>-9.297501153773759</c:v>
                </c:pt>
                <c:pt idx="4">
                  <c:v>-4.1748910295239785</c:v>
                </c:pt>
                <c:pt idx="5">
                  <c:v>2.2283327868218192</c:v>
                </c:pt>
                <c:pt idx="6">
                  <c:v>5.365209331625424</c:v>
                </c:pt>
                <c:pt idx="7">
                  <c:v>10.125056581091707</c:v>
                </c:pt>
                <c:pt idx="8">
                  <c:v>13.33248025156164</c:v>
                </c:pt>
                <c:pt idx="9">
                  <c:v>20.159944586105603</c:v>
                </c:pt>
                <c:pt idx="10">
                  <c:v>19.673539996669188</c:v>
                </c:pt>
              </c:numCache>
            </c:numRef>
          </c:val>
          <c:smooth val="1"/>
        </c:ser>
        <c:ser>
          <c:idx val="0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'Зависимость R+Jx от частоты'!$F$36:$P$36</c:f>
              <c:numCache>
                <c:ptCount val="11"/>
                <c:pt idx="0">
                  <c:v>3.51</c:v>
                </c:pt>
                <c:pt idx="1">
                  <c:v>3.52</c:v>
                </c:pt>
                <c:pt idx="2">
                  <c:v>3.53</c:v>
                </c:pt>
                <c:pt idx="3">
                  <c:v>3.54</c:v>
                </c:pt>
                <c:pt idx="4">
                  <c:v>3.56</c:v>
                </c:pt>
                <c:pt idx="5">
                  <c:v>3.57</c:v>
                </c:pt>
                <c:pt idx="6">
                  <c:v>3.58</c:v>
                </c:pt>
                <c:pt idx="7">
                  <c:v>3.59</c:v>
                </c:pt>
                <c:pt idx="8">
                  <c:v>3.6</c:v>
                </c:pt>
                <c:pt idx="9">
                  <c:v>3.61</c:v>
                </c:pt>
                <c:pt idx="10">
                  <c:v>3.62</c:v>
                </c:pt>
              </c:numCache>
            </c:numRef>
          </c:cat>
          <c:val>
            <c:numRef>
              <c:f>'Зависимость R+Jx от частоты'!$F$40:$P$40</c:f>
              <c:numCache>
                <c:ptCount val="11"/>
                <c:pt idx="0">
                  <c:v>23.82001936687802</c:v>
                </c:pt>
                <c:pt idx="1">
                  <c:v>23.851890278028353</c:v>
                </c:pt>
                <c:pt idx="2">
                  <c:v>24.418258052278247</c:v>
                </c:pt>
                <c:pt idx="3">
                  <c:v>25.06615403796574</c:v>
                </c:pt>
                <c:pt idx="4">
                  <c:v>25.823062144495665</c:v>
                </c:pt>
                <c:pt idx="5">
                  <c:v>27.282662216966184</c:v>
                </c:pt>
                <c:pt idx="6">
                  <c:v>29.04206244560558</c:v>
                </c:pt>
                <c:pt idx="7">
                  <c:v>32.57032208959837</c:v>
                </c:pt>
                <c:pt idx="8">
                  <c:v>34.554830494688176</c:v>
                </c:pt>
                <c:pt idx="9">
                  <c:v>41.76022342515443</c:v>
                </c:pt>
                <c:pt idx="10">
                  <c:v>42.129783845400915</c:v>
                </c:pt>
              </c:numCache>
            </c:numRef>
          </c:val>
          <c:smooth val="1"/>
        </c:ser>
        <c:axId val="45872953"/>
        <c:axId val="10203394"/>
      </c:lineChart>
      <c:catAx>
        <c:axId val="45872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Частота (MHz)</a:t>
                </a:r>
              </a:p>
            </c:rich>
          </c:tx>
          <c:layout>
            <c:manualLayout>
              <c:xMode val="factor"/>
              <c:yMode val="factor"/>
              <c:x val="-0.027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0203394"/>
        <c:crosses val="autoZero"/>
        <c:auto val="1"/>
        <c:lblOffset val="100"/>
        <c:noMultiLvlLbl val="0"/>
      </c:catAx>
      <c:valAx>
        <c:axId val="10203394"/>
        <c:scaling>
          <c:orientation val="minMax"/>
          <c:max val="6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Импеданс</a:t>
                </a:r>
              </a:p>
            </c:rich>
          </c:tx>
          <c:layout>
            <c:manualLayout>
              <c:xMode val="factor"/>
              <c:yMode val="factor"/>
              <c:x val="0.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5872953"/>
        <c:crossesAt val="1"/>
        <c:crossBetween val="midCat"/>
        <c:dispUnits/>
      </c:valAx>
      <c:spPr>
        <a:gradFill rotWithShape="1">
          <a:gsLst>
            <a:gs pos="0">
              <a:srgbClr val="FFCC00"/>
            </a:gs>
            <a:gs pos="100000">
              <a:srgbClr val="CC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550" b="1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Зависимость КСВ от частоты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805"/>
          <c:w val="0.98975"/>
          <c:h val="0.888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'Зависимость КСВ от частоты'!$G$11:$Q$11</c:f>
              <c:numCache>
                <c:ptCount val="11"/>
                <c:pt idx="0">
                  <c:v>3.51</c:v>
                </c:pt>
                <c:pt idx="1">
                  <c:v>3.52</c:v>
                </c:pt>
                <c:pt idx="2">
                  <c:v>3.53</c:v>
                </c:pt>
                <c:pt idx="3">
                  <c:v>3.54</c:v>
                </c:pt>
                <c:pt idx="4">
                  <c:v>3.56</c:v>
                </c:pt>
                <c:pt idx="5">
                  <c:v>3.57</c:v>
                </c:pt>
                <c:pt idx="6">
                  <c:v>3.58</c:v>
                </c:pt>
                <c:pt idx="7">
                  <c:v>3.59</c:v>
                </c:pt>
                <c:pt idx="8">
                  <c:v>3.6</c:v>
                </c:pt>
                <c:pt idx="9">
                  <c:v>3.61</c:v>
                </c:pt>
                <c:pt idx="10">
                  <c:v>3.62</c:v>
                </c:pt>
              </c:numCache>
            </c:numRef>
          </c:cat>
          <c:val>
            <c:numRef>
              <c:f>'Зависимость КСВ от частоты'!$G$46:$Q$46</c:f>
              <c:numCache>
                <c:ptCount val="11"/>
                <c:pt idx="0">
                  <c:v>2.195549479133033</c:v>
                </c:pt>
                <c:pt idx="1">
                  <c:v>1.9593118520112038</c:v>
                </c:pt>
                <c:pt idx="2">
                  <c:v>1.5787775561243347</c:v>
                </c:pt>
                <c:pt idx="3">
                  <c:v>1.4644970053993343</c:v>
                </c:pt>
                <c:pt idx="4">
                  <c:v>1.235879482684165</c:v>
                </c:pt>
                <c:pt idx="5">
                  <c:v>1.1306096052207888</c:v>
                </c:pt>
                <c:pt idx="6">
                  <c:v>1.2024715728054738</c:v>
                </c:pt>
                <c:pt idx="7">
                  <c:v>1.3946581000593996</c:v>
                </c:pt>
                <c:pt idx="8">
                  <c:v>1.5436833103420828</c:v>
                </c:pt>
                <c:pt idx="9">
                  <c:v>1.9117138424024058</c:v>
                </c:pt>
                <c:pt idx="10">
                  <c:v>2.1513170712270635</c:v>
                </c:pt>
              </c:numCache>
            </c:numRef>
          </c:val>
          <c:smooth val="1"/>
        </c:ser>
        <c:axId val="24721683"/>
        <c:axId val="21168556"/>
      </c:lineChart>
      <c:catAx>
        <c:axId val="24721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Частота (MHz)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1168556"/>
        <c:crossesAt val="1"/>
        <c:auto val="1"/>
        <c:lblOffset val="100"/>
        <c:noMultiLvlLbl val="0"/>
      </c:catAx>
      <c:valAx>
        <c:axId val="21168556"/>
        <c:scaling>
          <c:orientation val="minMax"/>
          <c:max val="2.5"/>
          <c:min val="1"/>
        </c:scaling>
        <c:axPos val="l"/>
        <c:majorGridlines/>
        <c:min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4721683"/>
        <c:crossesAt val="1"/>
        <c:crossBetween val="midCat"/>
        <c:dispUnits/>
        <c:majorUnit val="0.1"/>
        <c:minorUnit val="0.05"/>
      </c:valAx>
      <c:spPr>
        <a:gradFill rotWithShape="1">
          <a:gsLst>
            <a:gs pos="0">
              <a:srgbClr val="75755E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525" b="1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1323975</xdr:colOff>
      <xdr:row>0</xdr:row>
      <xdr:rowOff>133350</xdr:rowOff>
    </xdr:from>
    <xdr:to>
      <xdr:col>15</xdr:col>
      <xdr:colOff>466725</xdr:colOff>
      <xdr:row>34</xdr:row>
      <xdr:rowOff>333375</xdr:rowOff>
    </xdr:to>
    <xdr:graphicFrame>
      <xdr:nvGraphicFramePr>
        <xdr:cNvPr id="1" name="Chart 1"/>
        <xdr:cNvGraphicFramePr/>
      </xdr:nvGraphicFramePr>
      <xdr:xfrm>
        <a:off x="2524125" y="133350"/>
        <a:ext cx="575310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152400</xdr:rowOff>
    </xdr:from>
    <xdr:to>
      <xdr:col>4</xdr:col>
      <xdr:colOff>1314450</xdr:colOff>
      <xdr:row>25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52400"/>
          <a:ext cx="2305050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4</xdr:row>
      <xdr:rowOff>19050</xdr:rowOff>
    </xdr:from>
    <xdr:to>
      <xdr:col>16</xdr:col>
      <xdr:colOff>4848225</xdr:colOff>
      <xdr:row>21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5800" y="752475"/>
          <a:ext cx="4838700" cy="2876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12</xdr:row>
      <xdr:rowOff>9525</xdr:rowOff>
    </xdr:from>
    <xdr:to>
      <xdr:col>16</xdr:col>
      <xdr:colOff>428625</xdr:colOff>
      <xdr:row>36</xdr:row>
      <xdr:rowOff>447675</xdr:rowOff>
    </xdr:to>
    <xdr:graphicFrame>
      <xdr:nvGraphicFramePr>
        <xdr:cNvPr id="1" name="Chart 3"/>
        <xdr:cNvGraphicFramePr/>
      </xdr:nvGraphicFramePr>
      <xdr:xfrm>
        <a:off x="2828925" y="1943100"/>
        <a:ext cx="53625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16</xdr:row>
      <xdr:rowOff>66675</xdr:rowOff>
    </xdr:from>
    <xdr:to>
      <xdr:col>4</xdr:col>
      <xdr:colOff>1095375</xdr:colOff>
      <xdr:row>16</xdr:row>
      <xdr:rowOff>66675</xdr:rowOff>
    </xdr:to>
    <xdr:sp>
      <xdr:nvSpPr>
        <xdr:cNvPr id="2" name="Line 4"/>
        <xdr:cNvSpPr>
          <a:spLocks/>
        </xdr:cNvSpPr>
      </xdr:nvSpPr>
      <xdr:spPr>
        <a:xfrm>
          <a:off x="257175" y="2676525"/>
          <a:ext cx="202882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4</xdr:col>
      <xdr:colOff>1095375</xdr:colOff>
      <xdr:row>13</xdr:row>
      <xdr:rowOff>104775</xdr:rowOff>
    </xdr:to>
    <xdr:sp>
      <xdr:nvSpPr>
        <xdr:cNvPr id="3" name="Line 5"/>
        <xdr:cNvSpPr>
          <a:spLocks/>
        </xdr:cNvSpPr>
      </xdr:nvSpPr>
      <xdr:spPr>
        <a:xfrm>
          <a:off x="304800" y="2228850"/>
          <a:ext cx="1981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3.625" style="0" customWidth="1"/>
    <col min="3" max="3" width="6.25390625" style="0" customWidth="1"/>
    <col min="4" max="4" width="3.125" style="0" customWidth="1"/>
    <col min="5" max="5" width="23.00390625" style="0" customWidth="1"/>
    <col min="6" max="16" width="6.375" style="0" customWidth="1"/>
    <col min="17" max="17" width="64.125" style="0" customWidth="1"/>
    <col min="18" max="18" width="2.25390625" style="0" customWidth="1"/>
  </cols>
  <sheetData>
    <row r="1" spans="1:18" ht="13.5" thickBot="1">
      <c r="A1" s="8"/>
      <c r="B1" s="8"/>
      <c r="C1" s="27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2.75">
      <c r="A2" s="143"/>
      <c r="B2" s="94"/>
      <c r="C2" s="95"/>
      <c r="D2" s="95"/>
      <c r="E2" s="95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111"/>
      <c r="R2" s="4"/>
    </row>
    <row r="3" spans="1:18" ht="18">
      <c r="A3" s="143"/>
      <c r="B3" s="97"/>
      <c r="C3" s="92"/>
      <c r="D3" s="92"/>
      <c r="E3" s="92"/>
      <c r="F3" s="70"/>
      <c r="G3" s="70"/>
      <c r="H3" s="70"/>
      <c r="I3" s="70"/>
      <c r="J3" s="70"/>
      <c r="K3" s="70"/>
      <c r="L3" s="70"/>
      <c r="M3" s="53"/>
      <c r="N3" s="53"/>
      <c r="O3" s="53"/>
      <c r="P3" s="53"/>
      <c r="Q3" s="112"/>
      <c r="R3" s="4"/>
    </row>
    <row r="4" spans="1:18" ht="13.5" thickBot="1">
      <c r="A4" s="143"/>
      <c r="B4" s="97"/>
      <c r="C4" s="92"/>
      <c r="D4" s="92"/>
      <c r="E4" s="92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113"/>
      <c r="R4" s="4"/>
    </row>
    <row r="5" spans="1:18" ht="12.75">
      <c r="A5" s="143"/>
      <c r="B5" s="97"/>
      <c r="C5" s="92"/>
      <c r="D5" s="92"/>
      <c r="E5" s="92"/>
      <c r="F5" s="45">
        <f>'Зависимость КСВ от частоты'!G7</f>
        <v>15.24</v>
      </c>
      <c r="G5" s="45">
        <f>'Зависимость КСВ от частоты'!H7</f>
        <v>15.13</v>
      </c>
      <c r="H5" s="45">
        <f>'Зависимость КСВ от частоты'!I7</f>
        <v>14.89</v>
      </c>
      <c r="I5" s="45">
        <f>'Зависимость КСВ от частоты'!J7</f>
        <v>14.78</v>
      </c>
      <c r="J5" s="45">
        <f>'Зависимость КСВ от частоты'!K7</f>
        <v>14.55</v>
      </c>
      <c r="K5" s="45">
        <f>'Зависимость КСВ от частоты'!L7</f>
        <v>13.92</v>
      </c>
      <c r="L5" s="45">
        <f>'Зависимость КСВ от частоты'!M7</f>
        <v>13.72</v>
      </c>
      <c r="M5" s="45">
        <f>'Зависимость КСВ от частоты'!N7</f>
        <v>13.45</v>
      </c>
      <c r="N5" s="45">
        <f>'Зависимость КСВ от частоты'!O7</f>
        <v>13.13</v>
      </c>
      <c r="O5" s="45">
        <f>'Зависимость КСВ от частоты'!P7</f>
        <v>12.85</v>
      </c>
      <c r="P5" s="45">
        <f>'Зависимость КСВ от частоты'!Q7</f>
        <v>12.78</v>
      </c>
      <c r="Q5" s="115"/>
      <c r="R5" s="4"/>
    </row>
    <row r="6" spans="1:18" ht="12.75">
      <c r="A6" s="143"/>
      <c r="B6" s="97"/>
      <c r="C6" s="92"/>
      <c r="D6" s="92"/>
      <c r="E6" s="92"/>
      <c r="F6" s="45">
        <f>'Зависимость КСВ от частоты'!G8</f>
        <v>10.14</v>
      </c>
      <c r="G6" s="45">
        <f>'Зависимость КСВ от частоты'!H8</f>
        <v>10.52</v>
      </c>
      <c r="H6" s="45">
        <f>'Зависимость КСВ от частоты'!I8</f>
        <v>11.24</v>
      </c>
      <c r="I6" s="45">
        <f>'Зависимость КСВ от частоты'!J8</f>
        <v>11.41</v>
      </c>
      <c r="J6" s="45">
        <f>'Зависимость КСВ от частоты'!K8</f>
        <v>12.06</v>
      </c>
      <c r="K6" s="45">
        <f>'Зависимость КСВ от частоты'!L8</f>
        <v>12.62</v>
      </c>
      <c r="L6" s="45">
        <f>'Зависимость КСВ от частоты'!M8</f>
        <v>12.86</v>
      </c>
      <c r="M6" s="45">
        <f>'Зависимость КСВ от частоты'!N8</f>
        <v>13.05</v>
      </c>
      <c r="N6" s="45">
        <f>'Зависимость КСВ от частоты'!O8</f>
        <v>13.02</v>
      </c>
      <c r="O6" s="45">
        <f>'Зависимость КСВ от частоты'!P8</f>
        <v>12.48</v>
      </c>
      <c r="P6" s="45">
        <f>'Зависимость КСВ от частоты'!Q8</f>
        <v>12.09</v>
      </c>
      <c r="Q6" s="115"/>
      <c r="R6" s="4"/>
    </row>
    <row r="7" spans="1:18" ht="12.75">
      <c r="A7" s="143"/>
      <c r="B7" s="97"/>
      <c r="C7" s="92"/>
      <c r="D7" s="92"/>
      <c r="E7" s="92"/>
      <c r="F7" s="45">
        <f>'Зависимость КСВ от частоты'!G9</f>
        <v>6.12</v>
      </c>
      <c r="G7" s="45">
        <f>'Зависимость КСВ от частоты'!H9</f>
        <v>5.93</v>
      </c>
      <c r="H7" s="45">
        <f>'Зависимость КСВ от частоты'!I9</f>
        <v>5.77</v>
      </c>
      <c r="I7" s="45">
        <f>'Зависимость КСВ от частоты'!J9</f>
        <v>5.85</v>
      </c>
      <c r="J7" s="45">
        <f>'Зависимость КСВ от частоты'!K9</f>
        <v>6.08</v>
      </c>
      <c r="K7" s="45">
        <f>'Зависимость КСВ от частоты'!L9</f>
        <v>6.69</v>
      </c>
      <c r="L7" s="45">
        <f>'Зависимость КСВ от частоты'!M9</f>
        <v>7.4</v>
      </c>
      <c r="M7" s="45">
        <f>'Зависимость КСВ от частоты'!N9</f>
        <v>8.75</v>
      </c>
      <c r="N7" s="45">
        <f>'Зависимость КСВ от частоты'!O9</f>
        <v>9.54</v>
      </c>
      <c r="O7" s="45">
        <f>'Зависимость КСВ от частоты'!P9</f>
        <v>11.59</v>
      </c>
      <c r="P7" s="45">
        <f>'Зависимость КСВ от частоты'!Q9</f>
        <v>12.68</v>
      </c>
      <c r="Q7" s="116"/>
      <c r="R7" s="143"/>
    </row>
    <row r="8" spans="1:18" ht="12.75">
      <c r="A8" s="143"/>
      <c r="B8" s="97"/>
      <c r="C8" s="92"/>
      <c r="D8" s="92"/>
      <c r="E8" s="92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117"/>
      <c r="R8" s="143"/>
    </row>
    <row r="9" spans="1:18" ht="12.75">
      <c r="A9" s="143"/>
      <c r="B9" s="97"/>
      <c r="C9" s="92"/>
      <c r="D9" s="92"/>
      <c r="E9" s="92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87"/>
      <c r="R9" s="143"/>
    </row>
    <row r="10" spans="1:18" ht="12.75">
      <c r="A10" s="143"/>
      <c r="B10" s="97"/>
      <c r="C10" s="92"/>
      <c r="D10" s="92"/>
      <c r="E10" s="92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87"/>
      <c r="R10" s="143"/>
    </row>
    <row r="11" spans="1:18" ht="12.75">
      <c r="A11" s="143"/>
      <c r="B11" s="97"/>
      <c r="C11" s="92"/>
      <c r="D11" s="92"/>
      <c r="E11" s="92"/>
      <c r="F11" s="41">
        <f aca="true" t="shared" si="0" ref="F11:P11">(POWER(F5/17,$G23))*17</f>
        <v>15.306768895140767</v>
      </c>
      <c r="G11" s="41">
        <f t="shared" si="0"/>
        <v>15.200690895195105</v>
      </c>
      <c r="H11" s="41">
        <f t="shared" si="0"/>
        <v>14.96914056940811</v>
      </c>
      <c r="I11" s="41">
        <f t="shared" si="0"/>
        <v>14.86296357818501</v>
      </c>
      <c r="J11" s="41">
        <f t="shared" si="0"/>
        <v>14.640854694999511</v>
      </c>
      <c r="K11" s="41">
        <f t="shared" si="0"/>
        <v>14.03174303212613</v>
      </c>
      <c r="L11" s="41">
        <f t="shared" si="0"/>
        <v>13.83814585455427</v>
      </c>
      <c r="M11" s="41">
        <f t="shared" si="0"/>
        <v>13.576610222823767</v>
      </c>
      <c r="N11" s="41">
        <f t="shared" si="0"/>
        <v>13.266369641558041</v>
      </c>
      <c r="O11" s="41">
        <f t="shared" si="0"/>
        <v>12.994661154027888</v>
      </c>
      <c r="P11" s="41">
        <f t="shared" si="0"/>
        <v>12.92669722026603</v>
      </c>
      <c r="Q11" s="84"/>
      <c r="R11" s="143"/>
    </row>
    <row r="12" spans="1:18" ht="12.75">
      <c r="A12" s="143"/>
      <c r="B12" s="97"/>
      <c r="C12" s="92"/>
      <c r="D12" s="92"/>
      <c r="E12" s="92"/>
      <c r="F12" s="41">
        <f aca="true" t="shared" si="1" ref="F12:P12">(POWER(F6/17,$G23))*17</f>
        <v>10.35176474560793</v>
      </c>
      <c r="G12" s="41">
        <f t="shared" si="1"/>
        <v>10.723907692556182</v>
      </c>
      <c r="H12" s="41">
        <f t="shared" si="1"/>
        <v>11.427562774005784</v>
      </c>
      <c r="I12" s="41">
        <f t="shared" si="1"/>
        <v>11.593436176200319</v>
      </c>
      <c r="J12" s="41">
        <f t="shared" si="1"/>
        <v>12.226759573659264</v>
      </c>
      <c r="K12" s="41">
        <f t="shared" si="1"/>
        <v>12.771295027257837</v>
      </c>
      <c r="L12" s="41">
        <f t="shared" si="1"/>
        <v>13.004369076672832</v>
      </c>
      <c r="M12" s="41">
        <f t="shared" si="1"/>
        <v>13.188762512252696</v>
      </c>
      <c r="N12" s="41">
        <f t="shared" si="1"/>
        <v>13.159654938457493</v>
      </c>
      <c r="O12" s="41">
        <f t="shared" si="1"/>
        <v>12.635253477645733</v>
      </c>
      <c r="P12" s="41">
        <f t="shared" si="1"/>
        <v>12.255956354079718</v>
      </c>
      <c r="Q12" s="84"/>
      <c r="R12" s="143"/>
    </row>
    <row r="13" spans="1:18" ht="12.75">
      <c r="A13" s="143"/>
      <c r="B13" s="97"/>
      <c r="C13" s="92"/>
      <c r="D13" s="92"/>
      <c r="E13" s="92"/>
      <c r="F13" s="41">
        <f aca="true" t="shared" si="2" ref="F13:P13">(POWER(F7/17,$G23))*17</f>
        <v>6.375280859240664</v>
      </c>
      <c r="G13" s="41">
        <f t="shared" si="2"/>
        <v>6.185153219235378</v>
      </c>
      <c r="H13" s="41">
        <f t="shared" si="2"/>
        <v>6.0248569180995295</v>
      </c>
      <c r="I13" s="41">
        <f t="shared" si="2"/>
        <v>6.10502699022556</v>
      </c>
      <c r="J13" s="41">
        <f t="shared" si="2"/>
        <v>6.335273856110607</v>
      </c>
      <c r="K13" s="41">
        <f t="shared" si="2"/>
        <v>6.944276901539477</v>
      </c>
      <c r="L13" s="41">
        <f t="shared" si="2"/>
        <v>7.650334206160286</v>
      </c>
      <c r="M13" s="41">
        <f t="shared" si="2"/>
        <v>8.98557115759787</v>
      </c>
      <c r="N13" s="41">
        <f t="shared" si="2"/>
        <v>9.763024891390907</v>
      </c>
      <c r="O13" s="41">
        <f t="shared" si="2"/>
        <v>11.768959148981189</v>
      </c>
      <c r="P13" s="41">
        <f t="shared" si="2"/>
        <v>12.829580032006898</v>
      </c>
      <c r="Q13" s="84"/>
      <c r="R13" s="143"/>
    </row>
    <row r="14" spans="1:18" ht="12.75">
      <c r="A14" s="143"/>
      <c r="B14" s="97"/>
      <c r="C14" s="92"/>
      <c r="D14" s="92"/>
      <c r="E14" s="92"/>
      <c r="F14" s="41">
        <f aca="true" t="shared" si="3" ref="F14:P14">1000000/(6.28*F36*$F19*F12)</f>
        <v>4.946353198078722</v>
      </c>
      <c r="G14" s="41">
        <f t="shared" si="3"/>
        <v>4.761139472096933</v>
      </c>
      <c r="H14" s="41">
        <f t="shared" si="3"/>
        <v>4.455313957415672</v>
      </c>
      <c r="I14" s="41">
        <f t="shared" si="3"/>
        <v>4.379163868893165</v>
      </c>
      <c r="J14" s="41">
        <f t="shared" si="3"/>
        <v>4.129003624032599</v>
      </c>
      <c r="K14" s="41">
        <f t="shared" si="3"/>
        <v>3.9418807396145015</v>
      </c>
      <c r="L14" s="41">
        <f t="shared" si="3"/>
        <v>3.860417903018231</v>
      </c>
      <c r="M14" s="41">
        <f t="shared" si="3"/>
        <v>3.7958420951923766</v>
      </c>
      <c r="N14" s="41">
        <f t="shared" si="3"/>
        <v>3.7936707134258794</v>
      </c>
      <c r="O14" s="41">
        <f t="shared" si="3"/>
        <v>3.9401746602832177</v>
      </c>
      <c r="P14" s="41">
        <f t="shared" si="3"/>
        <v>4.05089380449571</v>
      </c>
      <c r="Q14" s="84"/>
      <c r="R14" s="143"/>
    </row>
    <row r="15" spans="1:18" ht="12.75">
      <c r="A15" s="143"/>
      <c r="B15" s="97"/>
      <c r="C15" s="92"/>
      <c r="D15" s="92"/>
      <c r="E15" s="92"/>
      <c r="F15" s="54">
        <f>SQRT(ABS((F13*F13)-(F16*F16)))</f>
        <v>4.815672964100152</v>
      </c>
      <c r="G15" s="54">
        <f aca="true" t="shared" si="4" ref="G15:P15">SQRT(ABS((G13*G13)-(G16*G16)))</f>
        <v>5.009702071912492</v>
      </c>
      <c r="H15" s="54">
        <f t="shared" si="4"/>
        <v>5.480704229975789</v>
      </c>
      <c r="I15" s="54">
        <f t="shared" si="4"/>
        <v>5.723958908233599</v>
      </c>
      <c r="J15" s="54">
        <f t="shared" si="4"/>
        <v>6.254066233847362</v>
      </c>
      <c r="K15" s="54">
        <f t="shared" si="4"/>
        <v>6.921229742641658</v>
      </c>
      <c r="L15" s="54">
        <f t="shared" si="4"/>
        <v>7.523035892797855</v>
      </c>
      <c r="M15" s="54">
        <f t="shared" si="4"/>
        <v>8.580526079009005</v>
      </c>
      <c r="N15" s="54">
        <f t="shared" si="4"/>
        <v>9.108547658708995</v>
      </c>
      <c r="O15" s="54">
        <f t="shared" si="4"/>
        <v>10.598571643560778</v>
      </c>
      <c r="P15" s="54">
        <f t="shared" si="4"/>
        <v>11.326353437833141</v>
      </c>
      <c r="Q15" s="85"/>
      <c r="R15" s="143"/>
    </row>
    <row r="16" spans="1:18" ht="12.75">
      <c r="A16" s="143"/>
      <c r="B16" s="97"/>
      <c r="C16" s="92"/>
      <c r="D16" s="92"/>
      <c r="E16" s="92"/>
      <c r="F16" s="56">
        <f>((F11*F11)-(F12*F12)-(F13*F13))/(2*F12)</f>
        <v>4.17773861521221</v>
      </c>
      <c r="G16" s="56">
        <f aca="true" t="shared" si="5" ref="G16:P16">((G11*G11)-(G12*G12)-(G13*G13))/(2*G12)</f>
        <v>3.627534354915671</v>
      </c>
      <c r="H16" s="56">
        <f t="shared" si="5"/>
        <v>2.5021554762039173</v>
      </c>
      <c r="I16" s="56">
        <f t="shared" si="5"/>
        <v>2.123122457192657</v>
      </c>
      <c r="J16" s="56">
        <f t="shared" si="5"/>
        <v>1.0111134330869305</v>
      </c>
      <c r="K16" s="56">
        <f t="shared" si="5"/>
        <v>-0.5652968554902907</v>
      </c>
      <c r="L16" s="56">
        <f t="shared" si="5"/>
        <v>-1.389800137293604</v>
      </c>
      <c r="M16" s="56">
        <f t="shared" si="5"/>
        <v>-2.667407212200844</v>
      </c>
      <c r="N16" s="56">
        <f t="shared" si="5"/>
        <v>-3.5144010270521675</v>
      </c>
      <c r="O16" s="56">
        <f t="shared" si="5"/>
        <v>-5.116510389581693</v>
      </c>
      <c r="P16" s="56">
        <f t="shared" si="5"/>
        <v>-6.025930766193346</v>
      </c>
      <c r="Q16" s="86"/>
      <c r="R16" s="143"/>
    </row>
    <row r="17" spans="1:18" ht="12.75">
      <c r="A17" s="143"/>
      <c r="B17" s="97"/>
      <c r="C17" s="92"/>
      <c r="D17" s="92"/>
      <c r="E17" s="92"/>
      <c r="F17" s="54">
        <f aca="true" t="shared" si="6" ref="F17:P17">SQRT(((F40-$G21)*(F40-$G21)+(F42*F42))/((F40+$G21)*(F40+$G21)+(F42*F42)))</f>
        <v>0.37412954702782164</v>
      </c>
      <c r="G17" s="54">
        <f t="shared" si="6"/>
        <v>0.32416720507480135</v>
      </c>
      <c r="H17" s="54">
        <f t="shared" si="6"/>
        <v>0.22443872863318418</v>
      </c>
      <c r="I17" s="54">
        <f t="shared" si="6"/>
        <v>0.18847537829491995</v>
      </c>
      <c r="J17" s="54">
        <f t="shared" si="6"/>
        <v>0.10549740471744595</v>
      </c>
      <c r="K17" s="54">
        <f t="shared" si="6"/>
        <v>0.06130151901162306</v>
      </c>
      <c r="L17" s="54">
        <f t="shared" si="6"/>
        <v>0.09192925588935928</v>
      </c>
      <c r="M17" s="54">
        <f t="shared" si="6"/>
        <v>0.16480770263179126</v>
      </c>
      <c r="N17" s="54">
        <f t="shared" si="6"/>
        <v>0.21373860029335467</v>
      </c>
      <c r="O17" s="54">
        <f t="shared" si="6"/>
        <v>0.3131193145168984</v>
      </c>
      <c r="P17" s="54">
        <f t="shared" si="6"/>
        <v>0.36534472577802585</v>
      </c>
      <c r="Q17" s="85"/>
      <c r="R17" s="143"/>
    </row>
    <row r="18" spans="1:18" ht="12.75">
      <c r="A18" s="143"/>
      <c r="B18" s="97"/>
      <c r="C18" s="92"/>
      <c r="D18" s="92"/>
      <c r="E18" s="92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84"/>
      <c r="R18" s="143"/>
    </row>
    <row r="19" spans="1:18" ht="12.75">
      <c r="A19" s="143"/>
      <c r="B19" s="97"/>
      <c r="C19" s="92"/>
      <c r="D19" s="92"/>
      <c r="E19" s="92"/>
      <c r="F19" s="41">
        <f>'Зависимость КСВ от частоты'!C18</f>
        <v>886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84"/>
      <c r="R19" s="143"/>
    </row>
    <row r="20" spans="1:18" ht="12.75">
      <c r="A20" s="143"/>
      <c r="B20" s="97"/>
      <c r="C20" s="92"/>
      <c r="D20" s="92"/>
      <c r="E20" s="92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87"/>
      <c r="R20" s="143"/>
    </row>
    <row r="21" spans="1:18" ht="12.75">
      <c r="A21" s="143"/>
      <c r="B21" s="97"/>
      <c r="C21" s="92"/>
      <c r="D21" s="92"/>
      <c r="E21" s="92"/>
      <c r="F21" s="55" t="s">
        <v>4</v>
      </c>
      <c r="G21" s="48">
        <f>'Зависимость КСВ от частоты'!C20</f>
        <v>30</v>
      </c>
      <c r="H21" s="41"/>
      <c r="I21" s="41"/>
      <c r="J21" s="41"/>
      <c r="K21" s="41"/>
      <c r="L21" s="41"/>
      <c r="M21" s="41"/>
      <c r="N21" s="41"/>
      <c r="O21" s="41"/>
      <c r="P21" s="41"/>
      <c r="Q21" s="84"/>
      <c r="R21" s="143"/>
    </row>
    <row r="22" spans="1:18" ht="13.5" thickBot="1">
      <c r="A22" s="143"/>
      <c r="B22" s="97"/>
      <c r="C22" s="92"/>
      <c r="D22" s="92"/>
      <c r="E22" s="92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84"/>
      <c r="R22" s="143"/>
    </row>
    <row r="23" spans="1:18" ht="12.75">
      <c r="A23" s="143"/>
      <c r="B23" s="97"/>
      <c r="C23" s="92"/>
      <c r="D23" s="92"/>
      <c r="E23" s="92"/>
      <c r="F23" s="55" t="s">
        <v>15</v>
      </c>
      <c r="G23" s="44">
        <f>'Зависимость КСВ от частоты'!C22</f>
        <v>0.96</v>
      </c>
      <c r="H23" s="41"/>
      <c r="I23" s="41"/>
      <c r="J23" s="41"/>
      <c r="K23" s="41"/>
      <c r="L23" s="41"/>
      <c r="M23" s="41"/>
      <c r="N23" s="41"/>
      <c r="O23" s="41"/>
      <c r="P23" s="41"/>
      <c r="Q23" s="114"/>
      <c r="R23" s="143"/>
    </row>
    <row r="24" spans="1:18" ht="12.75">
      <c r="A24" s="143"/>
      <c r="B24" s="97"/>
      <c r="C24" s="92"/>
      <c r="D24" s="92"/>
      <c r="E24" s="92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84"/>
      <c r="R24" s="143"/>
    </row>
    <row r="25" spans="1:18" ht="12.75">
      <c r="A25" s="143"/>
      <c r="B25" s="97"/>
      <c r="C25" s="92"/>
      <c r="D25" s="92"/>
      <c r="E25" s="92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84"/>
      <c r="R25" s="143"/>
    </row>
    <row r="26" spans="1:18" ht="13.5" thickBot="1">
      <c r="A26" s="143"/>
      <c r="B26" s="98"/>
      <c r="C26" s="93"/>
      <c r="D26" s="93"/>
      <c r="E26" s="93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84"/>
      <c r="R26" s="143"/>
    </row>
    <row r="27" spans="1:18" ht="12.75">
      <c r="A27" s="143"/>
      <c r="B27" s="150"/>
      <c r="C27" s="151"/>
      <c r="D27" s="151"/>
      <c r="E27" s="152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87"/>
      <c r="R27" s="143"/>
    </row>
    <row r="28" spans="1:18" ht="12.75">
      <c r="A28" s="143"/>
      <c r="B28" s="153"/>
      <c r="C28" s="154"/>
      <c r="D28" s="154"/>
      <c r="E28" s="155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87"/>
      <c r="R28" s="143"/>
    </row>
    <row r="29" spans="1:18" ht="12.75">
      <c r="A29" s="143"/>
      <c r="B29" s="153"/>
      <c r="C29" s="154"/>
      <c r="D29" s="154"/>
      <c r="E29" s="155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87"/>
      <c r="R29" s="143"/>
    </row>
    <row r="30" spans="1:18" ht="12.75">
      <c r="A30" s="143"/>
      <c r="B30" s="153"/>
      <c r="C30" s="154"/>
      <c r="D30" s="154"/>
      <c r="E30" s="155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87"/>
      <c r="R30" s="143"/>
    </row>
    <row r="31" spans="1:18" ht="12.75">
      <c r="A31" s="143"/>
      <c r="B31" s="153"/>
      <c r="C31" s="154"/>
      <c r="D31" s="154"/>
      <c r="E31" s="155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87"/>
      <c r="R31" s="143"/>
    </row>
    <row r="32" spans="1:18" ht="12.75">
      <c r="A32" s="143"/>
      <c r="B32" s="153"/>
      <c r="C32" s="154"/>
      <c r="D32" s="154"/>
      <c r="E32" s="155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87"/>
      <c r="R32" s="143"/>
    </row>
    <row r="33" spans="1:18" ht="12.75">
      <c r="A33" s="143"/>
      <c r="B33" s="153"/>
      <c r="C33" s="154"/>
      <c r="D33" s="154"/>
      <c r="E33" s="155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87"/>
      <c r="R33" s="143"/>
    </row>
    <row r="34" spans="1:18" ht="12.75">
      <c r="A34" s="143"/>
      <c r="B34" s="153"/>
      <c r="C34" s="154"/>
      <c r="D34" s="154"/>
      <c r="E34" s="155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87"/>
      <c r="R34" s="143"/>
    </row>
    <row r="35" spans="1:18" ht="29.25" customHeight="1" thickBot="1">
      <c r="A35" s="143"/>
      <c r="B35" s="153"/>
      <c r="C35" s="154"/>
      <c r="D35" s="154"/>
      <c r="E35" s="155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88"/>
      <c r="R35" s="143"/>
    </row>
    <row r="36" spans="1:18" ht="17.25" customHeight="1" thickBot="1">
      <c r="A36" s="143"/>
      <c r="B36" s="156" t="s">
        <v>6</v>
      </c>
      <c r="C36" s="157"/>
      <c r="D36" s="157"/>
      <c r="E36" s="157"/>
      <c r="F36" s="106">
        <f>'Зависимость КСВ от частоты'!G11</f>
        <v>3.51</v>
      </c>
      <c r="G36" s="106">
        <f>'Зависимость КСВ от частоты'!H11</f>
        <v>3.52</v>
      </c>
      <c r="H36" s="106">
        <f>'Зависимость КСВ от частоты'!I11</f>
        <v>3.53</v>
      </c>
      <c r="I36" s="106">
        <f>'Зависимость КСВ от частоты'!J11</f>
        <v>3.54</v>
      </c>
      <c r="J36" s="106">
        <f>'Зависимость КСВ от частоты'!K11</f>
        <v>3.56</v>
      </c>
      <c r="K36" s="106">
        <f>'Зависимость КСВ от частоты'!L11</f>
        <v>3.57</v>
      </c>
      <c r="L36" s="106">
        <f>'Зависимость КСВ от частоты'!M11</f>
        <v>3.58</v>
      </c>
      <c r="M36" s="106">
        <f>'Зависимость КСВ от частоты'!N11</f>
        <v>3.59</v>
      </c>
      <c r="N36" s="106">
        <f>'Зависимость КСВ от частоты'!O11</f>
        <v>3.6</v>
      </c>
      <c r="O36" s="106">
        <f>'Зависимость КСВ от частоты'!P11</f>
        <v>3.61</v>
      </c>
      <c r="P36" s="106">
        <f>'Зависимость КСВ от частоты'!Q11</f>
        <v>3.62</v>
      </c>
      <c r="Q36" s="110"/>
      <c r="R36" s="143"/>
    </row>
    <row r="37" spans="1:18" ht="12.75">
      <c r="A37" s="143"/>
      <c r="B37" s="136" t="s">
        <v>8</v>
      </c>
      <c r="C37" s="137"/>
      <c r="D37" s="137"/>
      <c r="E37" s="138"/>
      <c r="F37" s="68">
        <f aca="true" t="shared" si="7" ref="F37:P37">ABS(1000000/(6.28*F36*F42))</f>
        <v>2195.3655815642137</v>
      </c>
      <c r="G37" s="42">
        <f t="shared" si="7"/>
        <v>2619.239760673653</v>
      </c>
      <c r="H37" s="42">
        <f t="shared" si="7"/>
        <v>4046.4394455334736</v>
      </c>
      <c r="I37" s="42">
        <f t="shared" si="7"/>
        <v>4838.055580503615</v>
      </c>
      <c r="J37" s="42">
        <f t="shared" si="7"/>
        <v>10713.84142250907</v>
      </c>
      <c r="K37" s="42">
        <f t="shared" si="7"/>
        <v>20016.68200389413</v>
      </c>
      <c r="L37" s="42">
        <f t="shared" si="7"/>
        <v>8290.307859926525</v>
      </c>
      <c r="M37" s="42">
        <f t="shared" si="7"/>
        <v>4380.749790435838</v>
      </c>
      <c r="N37" s="42">
        <f t="shared" si="7"/>
        <v>3317.622031670396</v>
      </c>
      <c r="O37" s="42">
        <f t="shared" si="7"/>
        <v>2187.982380332734</v>
      </c>
      <c r="P37" s="42">
        <f t="shared" si="7"/>
        <v>1802.0083122485414</v>
      </c>
      <c r="Q37" s="82" t="s">
        <v>25</v>
      </c>
      <c r="R37" s="143"/>
    </row>
    <row r="38" spans="1:18" ht="13.5" thickBot="1">
      <c r="A38" s="143"/>
      <c r="B38" s="139" t="s">
        <v>7</v>
      </c>
      <c r="C38" s="140"/>
      <c r="D38" s="140"/>
      <c r="E38" s="141"/>
      <c r="F38" s="69">
        <f>ABS(F42/(6.28*F36))</f>
        <v>0.9374748561930374</v>
      </c>
      <c r="G38" s="43">
        <f aca="true" t="shared" si="8" ref="G38:P38">ABS(G42/(6.28*G36))</f>
        <v>0.7813041493366696</v>
      </c>
      <c r="H38" s="43">
        <f t="shared" si="8"/>
        <v>0.5028729279855728</v>
      </c>
      <c r="I38" s="43">
        <f t="shared" si="8"/>
        <v>0.41821859160880914</v>
      </c>
      <c r="J38" s="43">
        <f t="shared" si="8"/>
        <v>0.1867392037109058</v>
      </c>
      <c r="K38" s="43">
        <f t="shared" si="8"/>
        <v>0.0993921741164793</v>
      </c>
      <c r="L38" s="43">
        <f t="shared" si="8"/>
        <v>0.23864041791025084</v>
      </c>
      <c r="M38" s="43">
        <f t="shared" si="8"/>
        <v>0.44910032206818773</v>
      </c>
      <c r="N38" s="43">
        <f t="shared" si="8"/>
        <v>0.5897240026345382</v>
      </c>
      <c r="O38" s="43">
        <f t="shared" si="8"/>
        <v>0.8892471631396158</v>
      </c>
      <c r="P38" s="43">
        <f t="shared" si="8"/>
        <v>1.0737589122309141</v>
      </c>
      <c r="Q38" s="82" t="s">
        <v>26</v>
      </c>
      <c r="R38" s="143"/>
    </row>
    <row r="39" spans="1:18" ht="8.25" customHeight="1" thickBot="1">
      <c r="A39" s="143"/>
      <c r="B39" s="19"/>
      <c r="C39" s="32" t="s">
        <v>2</v>
      </c>
      <c r="D39" s="22"/>
      <c r="E39" s="22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79"/>
      <c r="R39" s="143"/>
    </row>
    <row r="40" spans="1:18" ht="13.5" thickBot="1">
      <c r="A40" s="143"/>
      <c r="B40" s="142" t="s">
        <v>13</v>
      </c>
      <c r="C40" s="158"/>
      <c r="D40" s="158"/>
      <c r="E40" s="159"/>
      <c r="F40" s="71">
        <f>F14*F15</f>
        <v>23.82001936687802</v>
      </c>
      <c r="G40" s="71">
        <f aca="true" t="shared" si="9" ref="G40:P40">G14*G15</f>
        <v>23.851890278028353</v>
      </c>
      <c r="H40" s="71">
        <f t="shared" si="9"/>
        <v>24.418258052278247</v>
      </c>
      <c r="I40" s="71">
        <f t="shared" si="9"/>
        <v>25.06615403796574</v>
      </c>
      <c r="J40" s="71">
        <f t="shared" si="9"/>
        <v>25.823062144495665</v>
      </c>
      <c r="K40" s="71">
        <f t="shared" si="9"/>
        <v>27.282662216966184</v>
      </c>
      <c r="L40" s="71">
        <f t="shared" si="9"/>
        <v>29.04206244560558</v>
      </c>
      <c r="M40" s="71">
        <f t="shared" si="9"/>
        <v>32.57032208959837</v>
      </c>
      <c r="N40" s="71">
        <f t="shared" si="9"/>
        <v>34.554830494688176</v>
      </c>
      <c r="O40" s="71">
        <f t="shared" si="9"/>
        <v>41.76022342515443</v>
      </c>
      <c r="P40" s="71">
        <f t="shared" si="9"/>
        <v>45.88185496884696</v>
      </c>
      <c r="Q40" s="160" t="s">
        <v>27</v>
      </c>
      <c r="R40" s="143"/>
    </row>
    <row r="41" spans="1:18" ht="7.5" customHeight="1" thickBot="1">
      <c r="A41" s="143"/>
      <c r="B41" s="19"/>
      <c r="C41" s="33" t="s">
        <v>1</v>
      </c>
      <c r="D41" s="13"/>
      <c r="E41" s="13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160"/>
      <c r="R41" s="143"/>
    </row>
    <row r="42" spans="1:18" ht="15" customHeight="1" thickBot="1">
      <c r="A42" s="143"/>
      <c r="B42" s="144" t="s">
        <v>14</v>
      </c>
      <c r="C42" s="145"/>
      <c r="D42" s="145"/>
      <c r="E42" s="146"/>
      <c r="F42" s="73">
        <f>(F14*F16)*-1</f>
        <v>-20.664570760091884</v>
      </c>
      <c r="G42" s="73">
        <f aca="true" t="shared" si="10" ref="G42:P42">(G14*G16)*-1</f>
        <v>-17.271197003576685</v>
      </c>
      <c r="H42" s="73">
        <f t="shared" si="10"/>
        <v>-11.147888216755371</v>
      </c>
      <c r="I42" s="73">
        <f t="shared" si="10"/>
        <v>-9.297501153773759</v>
      </c>
      <c r="J42" s="73">
        <f t="shared" si="10"/>
        <v>-4.1748910295239785</v>
      </c>
      <c r="K42" s="73">
        <f t="shared" si="10"/>
        <v>2.2283327868218192</v>
      </c>
      <c r="L42" s="73">
        <f t="shared" si="10"/>
        <v>5.365209331625424</v>
      </c>
      <c r="M42" s="73">
        <f t="shared" si="10"/>
        <v>10.125056581091707</v>
      </c>
      <c r="N42" s="73">
        <f t="shared" si="10"/>
        <v>13.33248025156164</v>
      </c>
      <c r="O42" s="73">
        <f t="shared" si="10"/>
        <v>20.159944586105603</v>
      </c>
      <c r="P42" s="73">
        <f t="shared" si="10"/>
        <v>24.410405607092713</v>
      </c>
      <c r="Q42" s="160"/>
      <c r="R42" s="143"/>
    </row>
    <row r="43" spans="1:18" ht="13.5" thickBot="1">
      <c r="A43" s="143"/>
      <c r="B43" s="24"/>
      <c r="C43" s="34"/>
      <c r="D43" s="23"/>
      <c r="E43" s="23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80"/>
      <c r="R43" s="143"/>
    </row>
    <row r="44" spans="1:18" ht="21" customHeight="1" thickBot="1">
      <c r="A44" s="143"/>
      <c r="B44" s="147" t="s">
        <v>0</v>
      </c>
      <c r="C44" s="148"/>
      <c r="D44" s="148"/>
      <c r="E44" s="149"/>
      <c r="F44" s="74">
        <f>(1+F17)/(1-F17)</f>
        <v>2.195549479133033</v>
      </c>
      <c r="G44" s="74">
        <f aca="true" t="shared" si="11" ref="G44:P44">(1+G17)/(1-G17)</f>
        <v>1.959311852011207</v>
      </c>
      <c r="H44" s="74">
        <f t="shared" si="11"/>
        <v>1.5787775561243356</v>
      </c>
      <c r="I44" s="74">
        <f t="shared" si="11"/>
        <v>1.4644970053993376</v>
      </c>
      <c r="J44" s="74">
        <f t="shared" si="11"/>
        <v>1.235879482684165</v>
      </c>
      <c r="K44" s="74">
        <f t="shared" si="11"/>
        <v>1.1306096052207888</v>
      </c>
      <c r="L44" s="74">
        <f t="shared" si="11"/>
        <v>1.202471572805474</v>
      </c>
      <c r="M44" s="74">
        <f t="shared" si="11"/>
        <v>1.3946581000593998</v>
      </c>
      <c r="N44" s="74">
        <f t="shared" si="11"/>
        <v>1.5436833103420842</v>
      </c>
      <c r="O44" s="74">
        <f t="shared" si="11"/>
        <v>1.9117138424024058</v>
      </c>
      <c r="P44" s="74">
        <f t="shared" si="11"/>
        <v>2.1513170712270626</v>
      </c>
      <c r="Q44" s="83" t="s">
        <v>28</v>
      </c>
      <c r="R44" s="143"/>
    </row>
    <row r="45" spans="1:18" ht="13.5" thickBot="1">
      <c r="A45" s="143"/>
      <c r="B45" s="20"/>
      <c r="C45" s="35" t="s">
        <v>5</v>
      </c>
      <c r="D45" s="21"/>
      <c r="E45" s="21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99"/>
      <c r="R45" s="143"/>
    </row>
    <row r="46" spans="1:18" ht="12.75">
      <c r="A46" s="143"/>
      <c r="B46" s="10"/>
      <c r="C46" s="36"/>
      <c r="D46" s="9"/>
      <c r="E46" s="9"/>
      <c r="F46" s="18">
        <f aca="true" t="shared" si="12" ref="F46:L46">F44*10</f>
        <v>21.95549479133033</v>
      </c>
      <c r="G46" s="18">
        <f t="shared" si="12"/>
        <v>19.59311852011207</v>
      </c>
      <c r="H46" s="18">
        <f t="shared" si="12"/>
        <v>15.787775561243356</v>
      </c>
      <c r="I46" s="18">
        <f t="shared" si="12"/>
        <v>14.644970053993376</v>
      </c>
      <c r="J46" s="18">
        <f t="shared" si="12"/>
        <v>12.35879482684165</v>
      </c>
      <c r="K46" s="18">
        <f t="shared" si="12"/>
        <v>11.306096052207888</v>
      </c>
      <c r="L46" s="18">
        <f t="shared" si="12"/>
        <v>12.02471572805474</v>
      </c>
      <c r="M46" s="18"/>
      <c r="N46" s="18"/>
      <c r="O46" s="18"/>
      <c r="P46" s="18"/>
      <c r="Q46" s="18"/>
      <c r="R46" s="143"/>
    </row>
  </sheetData>
  <mergeCells count="10">
    <mergeCell ref="R7:R46"/>
    <mergeCell ref="B36:E36"/>
    <mergeCell ref="B37:E37"/>
    <mergeCell ref="B38:E38"/>
    <mergeCell ref="B40:E40"/>
    <mergeCell ref="Q40:Q42"/>
    <mergeCell ref="A2:A46"/>
    <mergeCell ref="B42:E42"/>
    <mergeCell ref="B44:E44"/>
    <mergeCell ref="B27:E35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tabSelected="1" workbookViewId="0" topLeftCell="A20">
      <selection activeCell="Q10" sqref="Q10"/>
    </sheetView>
  </sheetViews>
  <sheetFormatPr defaultColWidth="9.00390625" defaultRowHeight="12.75"/>
  <cols>
    <col min="1" max="1" width="2.25390625" style="0" customWidth="1"/>
    <col min="2" max="2" width="3.75390625" style="0" customWidth="1"/>
    <col min="3" max="3" width="6.25390625" style="37" customWidth="1"/>
    <col min="4" max="4" width="3.375" style="0" customWidth="1"/>
    <col min="5" max="5" width="21.125" style="0" customWidth="1"/>
    <col min="6" max="6" width="1.37890625" style="0" customWidth="1"/>
    <col min="7" max="17" width="6.375" style="0" customWidth="1"/>
    <col min="18" max="18" width="64.625" style="0" customWidth="1"/>
    <col min="19" max="19" width="2.375" style="0" customWidth="1"/>
  </cols>
  <sheetData>
    <row r="1" spans="1:19" ht="13.5" thickBot="1">
      <c r="A1" s="8"/>
      <c r="B1" s="8"/>
      <c r="C1" s="27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9" customHeight="1">
      <c r="A2" s="143"/>
      <c r="B2" s="15"/>
      <c r="C2" s="28"/>
      <c r="D2" s="14"/>
      <c r="E2" s="14"/>
      <c r="F2" s="14"/>
      <c r="G2" s="16"/>
      <c r="H2" s="16"/>
      <c r="I2" s="16"/>
      <c r="J2" s="16"/>
      <c r="K2" s="16"/>
      <c r="L2" s="16"/>
      <c r="M2" s="16"/>
      <c r="N2" s="5"/>
      <c r="O2" s="5"/>
      <c r="P2" s="5"/>
      <c r="Q2" s="5"/>
      <c r="R2" s="107"/>
      <c r="S2" s="4"/>
    </row>
    <row r="3" spans="1:19" ht="9" customHeight="1">
      <c r="A3" s="143"/>
      <c r="B3" s="17"/>
      <c r="C3" s="46"/>
      <c r="D3" s="47"/>
      <c r="E3" s="47"/>
      <c r="F3" s="47"/>
      <c r="G3" s="6"/>
      <c r="H3" s="6"/>
      <c r="I3" s="6"/>
      <c r="J3" s="6"/>
      <c r="K3" s="6"/>
      <c r="L3" s="6"/>
      <c r="M3" s="6"/>
      <c r="N3" s="50"/>
      <c r="O3" s="50"/>
      <c r="P3" s="50"/>
      <c r="Q3" s="50"/>
      <c r="R3" s="108"/>
      <c r="S3" s="4"/>
    </row>
    <row r="4" spans="1:19" ht="9" customHeight="1">
      <c r="A4" s="143"/>
      <c r="B4" s="17"/>
      <c r="C4" s="46"/>
      <c r="D4" s="47"/>
      <c r="E4" s="47"/>
      <c r="F4" s="47"/>
      <c r="G4" s="6"/>
      <c r="H4" s="6"/>
      <c r="I4" s="6"/>
      <c r="J4" s="6"/>
      <c r="K4" s="6"/>
      <c r="L4" s="6"/>
      <c r="M4" s="6"/>
      <c r="N4" s="50"/>
      <c r="O4" s="50"/>
      <c r="P4" s="50"/>
      <c r="Q4" s="50"/>
      <c r="R4" s="108"/>
      <c r="S4" s="4"/>
    </row>
    <row r="5" spans="1:19" ht="18">
      <c r="A5" s="143"/>
      <c r="B5" s="17"/>
      <c r="C5" s="75" t="s">
        <v>44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109"/>
      <c r="S5" s="4"/>
    </row>
    <row r="6" spans="1:19" ht="13.5" thickBot="1">
      <c r="A6" s="143"/>
      <c r="B6" s="17"/>
      <c r="C6" s="29"/>
      <c r="D6" s="11"/>
      <c r="E6" s="11"/>
      <c r="F6" s="11"/>
      <c r="G6" s="6"/>
      <c r="H6" s="6"/>
      <c r="I6" s="6"/>
      <c r="J6" s="6"/>
      <c r="K6" s="6"/>
      <c r="L6" s="6"/>
      <c r="M6" s="6"/>
      <c r="N6" s="50"/>
      <c r="O6" s="50"/>
      <c r="P6" s="50"/>
      <c r="Q6" s="50"/>
      <c r="R6" s="108"/>
      <c r="S6" s="4"/>
    </row>
    <row r="7" spans="1:19" ht="12.75" customHeight="1" thickBot="1">
      <c r="A7" s="143"/>
      <c r="B7" s="182" t="s">
        <v>21</v>
      </c>
      <c r="C7" s="183"/>
      <c r="D7" s="183"/>
      <c r="E7" s="183"/>
      <c r="F7" s="12"/>
      <c r="G7" s="100">
        <v>15.24</v>
      </c>
      <c r="H7" s="100">
        <v>15.13</v>
      </c>
      <c r="I7" s="101">
        <v>14.89</v>
      </c>
      <c r="J7" s="101">
        <v>14.78</v>
      </c>
      <c r="K7" s="101">
        <v>14.55</v>
      </c>
      <c r="L7" s="101">
        <v>13.92</v>
      </c>
      <c r="M7" s="101">
        <v>13.72</v>
      </c>
      <c r="N7" s="101">
        <v>13.45</v>
      </c>
      <c r="O7" s="101">
        <v>13.13</v>
      </c>
      <c r="P7" s="100">
        <v>12.85</v>
      </c>
      <c r="Q7" s="100">
        <v>12.78</v>
      </c>
      <c r="R7" s="178" t="s">
        <v>29</v>
      </c>
      <c r="S7" s="4"/>
    </row>
    <row r="8" spans="1:19" ht="13.5" thickBot="1">
      <c r="A8" s="143"/>
      <c r="B8" s="182" t="s">
        <v>23</v>
      </c>
      <c r="C8" s="183"/>
      <c r="D8" s="183"/>
      <c r="E8" s="183"/>
      <c r="F8" s="12"/>
      <c r="G8" s="102">
        <v>10.14</v>
      </c>
      <c r="H8" s="103">
        <v>10.52</v>
      </c>
      <c r="I8" s="100">
        <v>11.24</v>
      </c>
      <c r="J8" s="100">
        <v>11.41</v>
      </c>
      <c r="K8" s="100">
        <v>12.06</v>
      </c>
      <c r="L8" s="100">
        <v>12.62</v>
      </c>
      <c r="M8" s="100">
        <v>12.86</v>
      </c>
      <c r="N8" s="100">
        <v>13.05</v>
      </c>
      <c r="O8" s="100">
        <v>13.02</v>
      </c>
      <c r="P8" s="100">
        <v>12.48</v>
      </c>
      <c r="Q8" s="102">
        <v>12.09</v>
      </c>
      <c r="R8" s="179"/>
      <c r="S8" s="4"/>
    </row>
    <row r="9" spans="1:19" ht="13.5" thickBot="1">
      <c r="A9" s="143"/>
      <c r="B9" s="182" t="s">
        <v>24</v>
      </c>
      <c r="C9" s="183"/>
      <c r="D9" s="183"/>
      <c r="E9" s="183"/>
      <c r="F9" s="12"/>
      <c r="G9" s="101">
        <v>6.12</v>
      </c>
      <c r="H9" s="104">
        <v>5.93</v>
      </c>
      <c r="I9" s="100">
        <v>5.77</v>
      </c>
      <c r="J9" s="100">
        <v>5.85</v>
      </c>
      <c r="K9" s="100">
        <v>6.08</v>
      </c>
      <c r="L9" s="100">
        <v>6.69</v>
      </c>
      <c r="M9" s="100">
        <v>7.4</v>
      </c>
      <c r="N9" s="100">
        <v>8.75</v>
      </c>
      <c r="O9" s="100">
        <v>9.54</v>
      </c>
      <c r="P9" s="100">
        <v>11.59</v>
      </c>
      <c r="Q9" s="101">
        <v>12.68</v>
      </c>
      <c r="R9" s="179"/>
      <c r="S9" s="143"/>
    </row>
    <row r="10" spans="1:19" ht="13.5" customHeight="1" thickBot="1">
      <c r="A10" s="143"/>
      <c r="B10" s="26"/>
      <c r="C10" s="30"/>
      <c r="D10" s="12"/>
      <c r="E10" s="12"/>
      <c r="F10" s="12"/>
      <c r="G10" s="6"/>
      <c r="H10" s="6"/>
      <c r="I10" s="6"/>
      <c r="J10" s="6"/>
      <c r="K10" s="6"/>
      <c r="L10" s="6"/>
      <c r="M10" s="6">
        <v>9.41</v>
      </c>
      <c r="N10" s="6"/>
      <c r="O10" s="6"/>
      <c r="P10" s="6"/>
      <c r="Q10" s="6"/>
      <c r="R10" s="180" t="s">
        <v>30</v>
      </c>
      <c r="S10" s="143"/>
    </row>
    <row r="11" spans="1:19" ht="13.5" thickBot="1">
      <c r="A11" s="143"/>
      <c r="B11" s="182" t="s">
        <v>22</v>
      </c>
      <c r="C11" s="183"/>
      <c r="D11" s="183"/>
      <c r="E11" s="183"/>
      <c r="F11" s="12"/>
      <c r="G11" s="105">
        <v>3.51</v>
      </c>
      <c r="H11" s="105">
        <v>3.52</v>
      </c>
      <c r="I11" s="105">
        <v>3.53</v>
      </c>
      <c r="J11" s="105">
        <v>3.54</v>
      </c>
      <c r="K11" s="105">
        <v>3.56</v>
      </c>
      <c r="L11" s="105">
        <v>3.57</v>
      </c>
      <c r="M11" s="105">
        <v>3.58</v>
      </c>
      <c r="N11" s="105">
        <v>3.59</v>
      </c>
      <c r="O11" s="105">
        <v>3.6</v>
      </c>
      <c r="P11" s="105">
        <v>3.61</v>
      </c>
      <c r="Q11" s="105">
        <v>3.62</v>
      </c>
      <c r="R11" s="180"/>
      <c r="S11" s="143"/>
    </row>
    <row r="12" spans="1:19" ht="13.5" thickBot="1">
      <c r="A12" s="143"/>
      <c r="B12" s="17"/>
      <c r="C12" s="66"/>
      <c r="D12" s="67"/>
      <c r="E12" s="67"/>
      <c r="F12" s="67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180"/>
      <c r="S12" s="143"/>
    </row>
    <row r="13" spans="1:19" ht="15" customHeight="1">
      <c r="A13" s="143"/>
      <c r="B13" s="118"/>
      <c r="C13" s="119"/>
      <c r="D13" s="120"/>
      <c r="E13" s="120"/>
      <c r="F13" s="63"/>
      <c r="G13" s="64">
        <f>(POWER(G7,$C22))</f>
        <v>13.666760013215603</v>
      </c>
      <c r="H13" s="64">
        <f aca="true" t="shared" si="0" ref="H13:Q13">(POWER(H7,$C22))</f>
        <v>13.572047498910933</v>
      </c>
      <c r="I13" s="64">
        <f t="shared" si="0"/>
        <v>13.365306105270541</v>
      </c>
      <c r="J13" s="64">
        <f t="shared" si="0"/>
        <v>13.27050520588334</v>
      </c>
      <c r="K13" s="64">
        <f t="shared" si="0"/>
        <v>13.072193672986078</v>
      </c>
      <c r="L13" s="64">
        <f t="shared" si="0"/>
        <v>12.528343891574412</v>
      </c>
      <c r="M13" s="64">
        <f t="shared" si="0"/>
        <v>12.355489242547183</v>
      </c>
      <c r="N13" s="64">
        <f t="shared" si="0"/>
        <v>12.121975250257131</v>
      </c>
      <c r="O13" s="64">
        <f t="shared" si="0"/>
        <v>11.844974689291899</v>
      </c>
      <c r="P13" s="64">
        <f t="shared" si="0"/>
        <v>11.6023777886614</v>
      </c>
      <c r="Q13" s="64">
        <f t="shared" si="0"/>
        <v>11.541695695749402</v>
      </c>
      <c r="R13" s="179" t="s">
        <v>31</v>
      </c>
      <c r="S13" s="143"/>
    </row>
    <row r="14" spans="1:19" ht="12.75">
      <c r="A14" s="143"/>
      <c r="B14" s="121"/>
      <c r="C14" s="122"/>
      <c r="D14" s="123"/>
      <c r="E14" s="123"/>
      <c r="F14" s="25"/>
      <c r="G14" s="41">
        <f>(POWER(G8,$C22))</f>
        <v>9.242648494967584</v>
      </c>
      <c r="H14" s="41">
        <f aca="true" t="shared" si="1" ref="H14:Q14">(POWER(H8,$C22))</f>
        <v>9.574919033668094</v>
      </c>
      <c r="I14" s="41">
        <f t="shared" si="1"/>
        <v>10.203182594458129</v>
      </c>
      <c r="J14" s="41">
        <f t="shared" si="1"/>
        <v>10.351283868861513</v>
      </c>
      <c r="K14" s="41">
        <f t="shared" si="1"/>
        <v>10.91675127371489</v>
      </c>
      <c r="L14" s="41">
        <f t="shared" si="1"/>
        <v>11.402943716679243</v>
      </c>
      <c r="M14" s="41">
        <f t="shared" si="1"/>
        <v>11.6110455780508</v>
      </c>
      <c r="N14" s="41">
        <f t="shared" si="1"/>
        <v>11.775682599054127</v>
      </c>
      <c r="O14" s="41">
        <f t="shared" si="1"/>
        <v>11.749693689941358</v>
      </c>
      <c r="P14" s="41">
        <f t="shared" si="1"/>
        <v>11.281478028975233</v>
      </c>
      <c r="Q14" s="41">
        <f t="shared" si="1"/>
        <v>10.94281983161228</v>
      </c>
      <c r="R14" s="179"/>
      <c r="S14" s="143"/>
    </row>
    <row r="15" spans="1:19" ht="12.75">
      <c r="A15" s="143"/>
      <c r="B15" s="184" t="s">
        <v>11</v>
      </c>
      <c r="C15" s="185"/>
      <c r="D15" s="185"/>
      <c r="E15" s="185"/>
      <c r="F15" s="57"/>
      <c r="G15" s="41">
        <f>(POWER(G9,$C22))</f>
        <v>5.692215915518847</v>
      </c>
      <c r="H15" s="41">
        <f aca="true" t="shared" si="2" ref="H15:Q15">(POWER(H9,$C22))</f>
        <v>5.522459068359798</v>
      </c>
      <c r="I15" s="41">
        <f t="shared" si="2"/>
        <v>5.3793373492277325</v>
      </c>
      <c r="J15" s="41">
        <f t="shared" si="2"/>
        <v>5.45091778161647</v>
      </c>
      <c r="K15" s="41">
        <f t="shared" si="2"/>
        <v>5.656495371596607</v>
      </c>
      <c r="L15" s="41">
        <f t="shared" si="2"/>
        <v>6.200248173132406</v>
      </c>
      <c r="M15" s="41">
        <f t="shared" si="2"/>
        <v>6.830656576364638</v>
      </c>
      <c r="N15" s="41">
        <f t="shared" si="2"/>
        <v>8.02283260653049</v>
      </c>
      <c r="O15" s="41">
        <f t="shared" si="2"/>
        <v>8.716987831184131</v>
      </c>
      <c r="P15" s="41">
        <f t="shared" si="2"/>
        <v>10.50800083259406</v>
      </c>
      <c r="Q15" s="41">
        <f t="shared" si="2"/>
        <v>11.454983907377319</v>
      </c>
      <c r="R15" s="180" t="s">
        <v>32</v>
      </c>
      <c r="S15" s="143"/>
    </row>
    <row r="16" spans="1:19" ht="12.75">
      <c r="A16" s="143"/>
      <c r="B16" s="184" t="s">
        <v>12</v>
      </c>
      <c r="C16" s="185"/>
      <c r="D16" s="185"/>
      <c r="E16" s="185"/>
      <c r="F16" s="57"/>
      <c r="G16" s="41">
        <f>1000000/(6.28*G11*$C18*G14)</f>
        <v>5.539914742303086</v>
      </c>
      <c r="H16" s="41">
        <f aca="true" t="shared" si="3" ref="H16:Q16">1000000/(6.28*H11*$C18*H14)</f>
        <v>5.332475400639827</v>
      </c>
      <c r="I16" s="41">
        <f t="shared" si="3"/>
        <v>4.9899508761046185</v>
      </c>
      <c r="J16" s="41">
        <f t="shared" si="3"/>
        <v>4.904662789884369</v>
      </c>
      <c r="K16" s="41">
        <f t="shared" si="3"/>
        <v>4.624483358100265</v>
      </c>
      <c r="L16" s="41">
        <f t="shared" si="3"/>
        <v>4.414905759312382</v>
      </c>
      <c r="M16" s="41">
        <f t="shared" si="3"/>
        <v>4.323667396151255</v>
      </c>
      <c r="N16" s="41">
        <f t="shared" si="3"/>
        <v>4.251342502346758</v>
      </c>
      <c r="O16" s="41">
        <f t="shared" si="3"/>
        <v>4.248910555136829</v>
      </c>
      <c r="P16" s="41">
        <f t="shared" si="3"/>
        <v>4.412994950750918</v>
      </c>
      <c r="Q16" s="41">
        <f t="shared" si="3"/>
        <v>4.537000373476537</v>
      </c>
      <c r="R16" s="180"/>
      <c r="S16" s="143"/>
    </row>
    <row r="17" spans="1:19" ht="13.5" customHeight="1" thickBot="1">
      <c r="A17" s="143"/>
      <c r="B17" s="188"/>
      <c r="C17" s="189"/>
      <c r="D17" s="189"/>
      <c r="E17" s="189"/>
      <c r="F17" s="31"/>
      <c r="G17" s="54">
        <f>SQRT(ABS((G15*G15)-(G18*G18)))</f>
        <v>4.299708655259093</v>
      </c>
      <c r="H17" s="54">
        <f aca="true" t="shared" si="4" ref="H17:Q17">SQRT(ABS((H15*H15)-(H18*H18)))</f>
        <v>4.4729489563452</v>
      </c>
      <c r="I17" s="54">
        <f t="shared" si="4"/>
        <v>4.893486661203419</v>
      </c>
      <c r="J17" s="54">
        <f t="shared" si="4"/>
        <v>5.110678371133586</v>
      </c>
      <c r="K17" s="54">
        <f t="shared" si="4"/>
        <v>5.583988555016397</v>
      </c>
      <c r="L17" s="54">
        <f t="shared" si="4"/>
        <v>6.179670349569464</v>
      </c>
      <c r="M17" s="54">
        <f t="shared" si="4"/>
        <v>6.716997350780866</v>
      </c>
      <c r="N17" s="54">
        <f t="shared" si="4"/>
        <v>7.661185160127519</v>
      </c>
      <c r="O17" s="54">
        <f t="shared" si="4"/>
        <v>8.132633070590819</v>
      </c>
      <c r="P17" s="54">
        <f t="shared" si="4"/>
        <v>9.463011830106103</v>
      </c>
      <c r="Q17" s="54">
        <f t="shared" si="4"/>
        <v>10.11281710203814</v>
      </c>
      <c r="R17" s="179" t="s">
        <v>33</v>
      </c>
      <c r="S17" s="143"/>
    </row>
    <row r="18" spans="1:19" ht="13.5" thickBot="1">
      <c r="A18" s="143"/>
      <c r="B18" s="126" t="s">
        <v>3</v>
      </c>
      <c r="C18" s="130">
        <v>886</v>
      </c>
      <c r="D18" s="127" t="s">
        <v>9</v>
      </c>
      <c r="E18" s="124" t="s">
        <v>17</v>
      </c>
      <c r="F18" s="57"/>
      <c r="G18" s="56">
        <f>((G13*G13)-(G14*G14)-(G15*G15))/(2*G14)</f>
        <v>3.730124328863063</v>
      </c>
      <c r="H18" s="56">
        <f aca="true" t="shared" si="5" ref="H18:Q18">((H13*H13)-(H14*H14)-(H15*H15))/(2*H14)</f>
        <v>3.2388704505799177</v>
      </c>
      <c r="I18" s="56">
        <f t="shared" si="5"/>
        <v>2.2340677280290007</v>
      </c>
      <c r="J18" s="56">
        <f t="shared" si="5"/>
        <v>1.895645338339947</v>
      </c>
      <c r="K18" s="56">
        <f t="shared" si="5"/>
        <v>0.9027799877820367</v>
      </c>
      <c r="L18" s="56">
        <f t="shared" si="5"/>
        <v>-0.5047294117482782</v>
      </c>
      <c r="M18" s="56">
        <f t="shared" si="5"/>
        <v>-1.2408931677772677</v>
      </c>
      <c r="N18" s="56">
        <f t="shared" si="5"/>
        <v>-2.3816139432432535</v>
      </c>
      <c r="O18" s="56">
        <f t="shared" si="5"/>
        <v>-3.137858535393967</v>
      </c>
      <c r="P18" s="56">
        <f t="shared" si="5"/>
        <v>-4.568313540144699</v>
      </c>
      <c r="Q18" s="56">
        <f t="shared" si="5"/>
        <v>-5.3802961423139415</v>
      </c>
      <c r="R18" s="179"/>
      <c r="S18" s="143"/>
    </row>
    <row r="19" spans="1:19" ht="13.5" thickBot="1">
      <c r="A19" s="143"/>
      <c r="B19" s="125"/>
      <c r="C19" s="131"/>
      <c r="D19" s="123"/>
      <c r="E19" s="123"/>
      <c r="F19" s="25"/>
      <c r="G19" s="54">
        <f>SQRT(((G42-$C20)*(G42-$C20)+(G44*G44))/((G42+$C20)*(G42+$C20)+(G44*G44)))</f>
        <v>0.37412954702782164</v>
      </c>
      <c r="H19" s="54">
        <f aca="true" t="shared" si="6" ref="H19:Q19">SQRT(((H42-$C20)*(H42-$C20)+(H44*H44))/((H42+$C20)*(H42+$C20)+(H44*H44)))</f>
        <v>0.3241672050748006</v>
      </c>
      <c r="I19" s="54">
        <f t="shared" si="6"/>
        <v>0.22443872863318384</v>
      </c>
      <c r="J19" s="54">
        <f t="shared" si="6"/>
        <v>0.18847537829491895</v>
      </c>
      <c r="K19" s="54">
        <f t="shared" si="6"/>
        <v>0.105497404717446</v>
      </c>
      <c r="L19" s="54">
        <f t="shared" si="6"/>
        <v>0.06130151901162306</v>
      </c>
      <c r="M19" s="54">
        <f t="shared" si="6"/>
        <v>0.0919292558893592</v>
      </c>
      <c r="N19" s="54">
        <f t="shared" si="6"/>
        <v>0.1648077026317912</v>
      </c>
      <c r="O19" s="54">
        <f t="shared" si="6"/>
        <v>0.2137386002933544</v>
      </c>
      <c r="P19" s="54">
        <f t="shared" si="6"/>
        <v>0.31311931451689845</v>
      </c>
      <c r="Q19" s="54">
        <f t="shared" si="6"/>
        <v>0.36534472577802596</v>
      </c>
      <c r="R19" s="179"/>
      <c r="S19" s="143"/>
    </row>
    <row r="20" spans="1:19" ht="13.5" customHeight="1" thickBot="1">
      <c r="A20" s="143"/>
      <c r="B20" s="126" t="s">
        <v>19</v>
      </c>
      <c r="C20" s="132">
        <v>30</v>
      </c>
      <c r="D20" s="128" t="s">
        <v>10</v>
      </c>
      <c r="E20" s="129" t="s">
        <v>20</v>
      </c>
      <c r="F20" s="61"/>
      <c r="G20" s="41"/>
      <c r="H20" s="41"/>
      <c r="I20" s="41"/>
      <c r="J20" s="41"/>
      <c r="K20" s="41"/>
      <c r="L20" s="41"/>
      <c r="M20" s="41"/>
      <c r="N20" s="40"/>
      <c r="O20" s="40"/>
      <c r="P20" s="40"/>
      <c r="Q20" s="40"/>
      <c r="R20" s="180" t="s">
        <v>34</v>
      </c>
      <c r="S20" s="143"/>
    </row>
    <row r="21" spans="1:19" ht="13.5" thickBot="1">
      <c r="A21" s="143"/>
      <c r="B21" s="121"/>
      <c r="C21" s="131"/>
      <c r="D21" s="123"/>
      <c r="E21" s="123"/>
      <c r="F21" s="25"/>
      <c r="G21" s="41"/>
      <c r="H21" s="41"/>
      <c r="I21" s="41"/>
      <c r="J21" s="41"/>
      <c r="K21" s="41"/>
      <c r="L21" s="41"/>
      <c r="M21" s="41"/>
      <c r="N21" s="40"/>
      <c r="O21" s="40"/>
      <c r="P21" s="40"/>
      <c r="Q21" s="40"/>
      <c r="R21" s="180"/>
      <c r="S21" s="143"/>
    </row>
    <row r="22" spans="1:19" ht="13.5" thickBot="1">
      <c r="A22" s="143"/>
      <c r="B22" s="126" t="s">
        <v>15</v>
      </c>
      <c r="C22" s="130">
        <v>0.96</v>
      </c>
      <c r="D22" s="185" t="s">
        <v>16</v>
      </c>
      <c r="E22" s="185"/>
      <c r="F22" s="57"/>
      <c r="G22" s="41"/>
      <c r="H22" s="41"/>
      <c r="I22" s="41"/>
      <c r="J22" s="41"/>
      <c r="K22" s="41"/>
      <c r="L22" s="41"/>
      <c r="M22" s="41"/>
      <c r="N22" s="40"/>
      <c r="O22" s="40"/>
      <c r="P22" s="40"/>
      <c r="Q22" s="40"/>
      <c r="R22" s="180"/>
      <c r="S22" s="143"/>
    </row>
    <row r="23" spans="1:19" ht="14.25" customHeight="1" thickBot="1">
      <c r="A23" s="143"/>
      <c r="B23" s="121"/>
      <c r="C23" s="122"/>
      <c r="D23" s="123"/>
      <c r="E23" s="123"/>
      <c r="F23" s="25"/>
      <c r="G23" s="41"/>
      <c r="H23" s="41"/>
      <c r="I23" s="41"/>
      <c r="J23" s="41"/>
      <c r="K23" s="41"/>
      <c r="L23" s="41"/>
      <c r="M23" s="41"/>
      <c r="N23" s="40"/>
      <c r="O23" s="40"/>
      <c r="P23" s="40"/>
      <c r="Q23" s="40"/>
      <c r="R23" s="179" t="s">
        <v>35</v>
      </c>
      <c r="S23" s="143"/>
    </row>
    <row r="24" spans="1:19" ht="12.75" customHeight="1">
      <c r="A24" s="143"/>
      <c r="B24" s="62"/>
      <c r="C24" s="163" t="s">
        <v>42</v>
      </c>
      <c r="D24" s="164"/>
      <c r="E24" s="165"/>
      <c r="F24" s="65"/>
      <c r="G24" s="41"/>
      <c r="H24" s="41"/>
      <c r="I24" s="41"/>
      <c r="J24" s="41"/>
      <c r="K24" s="41"/>
      <c r="L24" s="41"/>
      <c r="M24" s="41"/>
      <c r="N24" s="40"/>
      <c r="O24" s="40"/>
      <c r="P24" s="40"/>
      <c r="Q24" s="40"/>
      <c r="R24" s="179"/>
      <c r="S24" s="143"/>
    </row>
    <row r="25" spans="1:19" ht="5.25" customHeight="1" thickBot="1">
      <c r="A25" s="143"/>
      <c r="B25" s="62"/>
      <c r="C25" s="166"/>
      <c r="D25" s="167"/>
      <c r="E25" s="168"/>
      <c r="F25" s="65"/>
      <c r="G25" s="41"/>
      <c r="H25" s="41"/>
      <c r="I25" s="41"/>
      <c r="J25" s="41"/>
      <c r="K25" s="41"/>
      <c r="L25" s="41"/>
      <c r="M25" s="41"/>
      <c r="N25" s="40"/>
      <c r="O25" s="40"/>
      <c r="P25" s="40"/>
      <c r="Q25" s="40"/>
      <c r="R25" s="89"/>
      <c r="S25" s="143"/>
    </row>
    <row r="26" spans="1:19" ht="12.75">
      <c r="A26" s="143"/>
      <c r="B26" s="62"/>
      <c r="C26" s="169" t="s">
        <v>45</v>
      </c>
      <c r="D26" s="170"/>
      <c r="E26" s="171"/>
      <c r="F26" s="65"/>
      <c r="G26" s="41"/>
      <c r="H26" s="41"/>
      <c r="I26" s="41"/>
      <c r="J26" s="41"/>
      <c r="K26" s="41"/>
      <c r="L26" s="41"/>
      <c r="M26" s="41"/>
      <c r="N26" s="40"/>
      <c r="O26" s="40"/>
      <c r="P26" s="40"/>
      <c r="Q26" s="40"/>
      <c r="R26" s="180" t="s">
        <v>36</v>
      </c>
      <c r="S26" s="143"/>
    </row>
    <row r="27" spans="1:19" ht="12.75">
      <c r="A27" s="143"/>
      <c r="B27" s="62"/>
      <c r="C27" s="172"/>
      <c r="D27" s="173"/>
      <c r="E27" s="174"/>
      <c r="F27" s="65"/>
      <c r="G27" s="41"/>
      <c r="H27" s="41"/>
      <c r="I27" s="41"/>
      <c r="J27" s="41"/>
      <c r="K27" s="41"/>
      <c r="L27" s="41"/>
      <c r="M27" s="41"/>
      <c r="N27" s="40"/>
      <c r="O27" s="40"/>
      <c r="P27" s="40"/>
      <c r="Q27" s="40"/>
      <c r="R27" s="180"/>
      <c r="S27" s="143"/>
    </row>
    <row r="28" spans="1:19" ht="12.75">
      <c r="A28" s="143"/>
      <c r="B28" s="62"/>
      <c r="C28" s="172"/>
      <c r="D28" s="173"/>
      <c r="E28" s="174"/>
      <c r="F28" s="65"/>
      <c r="G28" s="41"/>
      <c r="H28" s="41"/>
      <c r="I28" s="41"/>
      <c r="J28" s="41"/>
      <c r="K28" s="41"/>
      <c r="L28" s="41"/>
      <c r="M28" s="41"/>
      <c r="N28" s="40"/>
      <c r="O28" s="40"/>
      <c r="P28" s="40"/>
      <c r="Q28" s="40"/>
      <c r="R28" s="181" t="s">
        <v>37</v>
      </c>
      <c r="S28" s="143"/>
    </row>
    <row r="29" spans="1:19" ht="12.75">
      <c r="A29" s="143"/>
      <c r="B29" s="62"/>
      <c r="C29" s="172"/>
      <c r="D29" s="173"/>
      <c r="E29" s="174"/>
      <c r="F29" s="65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181"/>
      <c r="S29" s="143"/>
    </row>
    <row r="30" spans="1:19" ht="12.75">
      <c r="A30" s="143"/>
      <c r="B30" s="62"/>
      <c r="C30" s="172"/>
      <c r="D30" s="173"/>
      <c r="E30" s="174"/>
      <c r="F30" s="65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181"/>
      <c r="S30" s="143"/>
    </row>
    <row r="31" spans="1:19" ht="12.75" customHeight="1">
      <c r="A31" s="143"/>
      <c r="B31" s="62"/>
      <c r="C31" s="172"/>
      <c r="D31" s="173"/>
      <c r="E31" s="174"/>
      <c r="F31" s="65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161" t="s">
        <v>38</v>
      </c>
      <c r="S31" s="143"/>
    </row>
    <row r="32" spans="1:19" ht="12.75">
      <c r="A32" s="143"/>
      <c r="B32" s="62"/>
      <c r="C32" s="172"/>
      <c r="D32" s="173"/>
      <c r="E32" s="174"/>
      <c r="F32" s="65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161"/>
      <c r="S32" s="143"/>
    </row>
    <row r="33" spans="1:19" ht="12.75">
      <c r="A33" s="143"/>
      <c r="B33" s="62"/>
      <c r="C33" s="172"/>
      <c r="D33" s="173"/>
      <c r="E33" s="174"/>
      <c r="F33" s="65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161"/>
      <c r="S33" s="143"/>
    </row>
    <row r="34" spans="1:19" ht="12.75">
      <c r="A34" s="143"/>
      <c r="B34" s="62"/>
      <c r="C34" s="172"/>
      <c r="D34" s="173"/>
      <c r="E34" s="174"/>
      <c r="F34" s="65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162" t="s">
        <v>39</v>
      </c>
      <c r="S34" s="143"/>
    </row>
    <row r="35" spans="1:19" ht="12.75">
      <c r="A35" s="143"/>
      <c r="B35" s="62"/>
      <c r="C35" s="172"/>
      <c r="D35" s="173"/>
      <c r="E35" s="174"/>
      <c r="F35" s="65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162"/>
      <c r="S35" s="143"/>
    </row>
    <row r="36" spans="1:19" ht="12.75">
      <c r="A36" s="143"/>
      <c r="B36" s="62"/>
      <c r="C36" s="172"/>
      <c r="D36" s="173"/>
      <c r="E36" s="174"/>
      <c r="F36" s="65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90" t="s">
        <v>40</v>
      </c>
      <c r="S36" s="143"/>
    </row>
    <row r="37" spans="1:19" ht="35.25" customHeight="1" thickBot="1">
      <c r="A37" s="143"/>
      <c r="B37" s="62"/>
      <c r="C37" s="175"/>
      <c r="D37" s="176"/>
      <c r="E37" s="177"/>
      <c r="F37" s="65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91" t="s">
        <v>41</v>
      </c>
      <c r="S37" s="143"/>
    </row>
    <row r="38" spans="1:19" ht="15" customHeight="1">
      <c r="A38" s="143"/>
      <c r="B38" s="76"/>
      <c r="C38" s="77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9"/>
      <c r="S38" s="143"/>
    </row>
    <row r="39" spans="1:19" ht="12.75">
      <c r="A39" s="143"/>
      <c r="B39" s="136" t="s">
        <v>8</v>
      </c>
      <c r="C39" s="137"/>
      <c r="D39" s="137"/>
      <c r="E39" s="137"/>
      <c r="F39" s="59"/>
      <c r="G39" s="51">
        <f>ABS(1000000/(6.28*G11*G44))</f>
        <v>2195.3655815642132</v>
      </c>
      <c r="H39" s="51">
        <f aca="true" t="shared" si="7" ref="H39:Q39">ABS(1000000/(6.28*H11*H44))</f>
        <v>2619.2397606736595</v>
      </c>
      <c r="I39" s="51">
        <f t="shared" si="7"/>
        <v>4046.439445533476</v>
      </c>
      <c r="J39" s="51">
        <f t="shared" si="7"/>
        <v>4838.055580503645</v>
      </c>
      <c r="K39" s="51">
        <f t="shared" si="7"/>
        <v>10713.841422509042</v>
      </c>
      <c r="L39" s="51">
        <f t="shared" si="7"/>
        <v>20016.682003894086</v>
      </c>
      <c r="M39" s="51">
        <f t="shared" si="7"/>
        <v>8290.307859926528</v>
      </c>
      <c r="N39" s="51">
        <f t="shared" si="7"/>
        <v>4380.74979043584</v>
      </c>
      <c r="O39" s="51">
        <f t="shared" si="7"/>
        <v>3317.622031670402</v>
      </c>
      <c r="P39" s="51">
        <f t="shared" si="7"/>
        <v>2187.982380332734</v>
      </c>
      <c r="Q39" s="51">
        <f t="shared" si="7"/>
        <v>1802.0083122485407</v>
      </c>
      <c r="R39" s="82" t="s">
        <v>25</v>
      </c>
      <c r="S39" s="143"/>
    </row>
    <row r="40" spans="1:19" ht="14.25" customHeight="1">
      <c r="A40" s="143"/>
      <c r="B40" s="139" t="s">
        <v>7</v>
      </c>
      <c r="C40" s="140"/>
      <c r="D40" s="140"/>
      <c r="E40" s="140"/>
      <c r="F40" s="60"/>
      <c r="G40" s="52">
        <f>ABS(G44/(6.28*G11))</f>
        <v>0.9374748561930375</v>
      </c>
      <c r="H40" s="52">
        <f aca="true" t="shared" si="8" ref="H40:Q40">ABS(H44/(6.28*H11))</f>
        <v>0.7813041493366676</v>
      </c>
      <c r="I40" s="52">
        <f t="shared" si="8"/>
        <v>0.5028729279855726</v>
      </c>
      <c r="J40" s="52">
        <f t="shared" si="8"/>
        <v>0.4182185916088066</v>
      </c>
      <c r="K40" s="52">
        <f t="shared" si="8"/>
        <v>0.18673920371090627</v>
      </c>
      <c r="L40" s="52">
        <f t="shared" si="8"/>
        <v>0.09939217411647952</v>
      </c>
      <c r="M40" s="52">
        <f t="shared" si="8"/>
        <v>0.23864041791025073</v>
      </c>
      <c r="N40" s="52">
        <f t="shared" si="8"/>
        <v>0.4491003220681876</v>
      </c>
      <c r="O40" s="52">
        <f t="shared" si="8"/>
        <v>0.5897240026345373</v>
      </c>
      <c r="P40" s="52">
        <f t="shared" si="8"/>
        <v>0.889247163139616</v>
      </c>
      <c r="Q40" s="52">
        <f t="shared" si="8"/>
        <v>1.0737589122309146</v>
      </c>
      <c r="R40" s="82" t="s">
        <v>26</v>
      </c>
      <c r="S40" s="143"/>
    </row>
    <row r="41" spans="1:19" ht="5.25" customHeight="1">
      <c r="A41" s="143"/>
      <c r="B41" s="19"/>
      <c r="C41" s="32"/>
      <c r="D41" s="22"/>
      <c r="E41" s="22"/>
      <c r="F41" s="22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79"/>
      <c r="S41" s="143"/>
    </row>
    <row r="42" spans="1:19" ht="12.75">
      <c r="A42" s="143"/>
      <c r="B42" s="144" t="s">
        <v>18</v>
      </c>
      <c r="C42" s="145"/>
      <c r="D42" s="145"/>
      <c r="E42" s="145"/>
      <c r="F42" s="58"/>
      <c r="G42" s="133">
        <f>G16*G17</f>
        <v>23.82001936687803</v>
      </c>
      <c r="H42" s="133">
        <f aca="true" t="shared" si="9" ref="H42:Q42">H16*H17</f>
        <v>23.851890278028364</v>
      </c>
      <c r="I42" s="133">
        <f t="shared" si="9"/>
        <v>24.41825805227827</v>
      </c>
      <c r="J42" s="133">
        <f t="shared" si="9"/>
        <v>25.066154037965756</v>
      </c>
      <c r="K42" s="133">
        <f t="shared" si="9"/>
        <v>25.823062144495672</v>
      </c>
      <c r="L42" s="133">
        <f t="shared" si="9"/>
        <v>27.282662216966187</v>
      </c>
      <c r="M42" s="133">
        <f t="shared" si="9"/>
        <v>29.042062445605588</v>
      </c>
      <c r="N42" s="133">
        <f t="shared" si="9"/>
        <v>32.57032208959838</v>
      </c>
      <c r="O42" s="133">
        <f t="shared" si="9"/>
        <v>34.554830494688176</v>
      </c>
      <c r="P42" s="133">
        <f t="shared" si="9"/>
        <v>41.760223425154436</v>
      </c>
      <c r="Q42" s="133">
        <f t="shared" si="9"/>
        <v>45.881854968846945</v>
      </c>
      <c r="R42" s="160" t="s">
        <v>27</v>
      </c>
      <c r="S42" s="143"/>
    </row>
    <row r="43" spans="1:19" ht="6" customHeight="1">
      <c r="A43" s="143"/>
      <c r="B43" s="19"/>
      <c r="C43" s="33" t="s">
        <v>1</v>
      </c>
      <c r="D43" s="13"/>
      <c r="E43" s="13"/>
      <c r="F43" s="13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160"/>
      <c r="S43" s="143"/>
    </row>
    <row r="44" spans="1:19" ht="12.75">
      <c r="A44" s="143"/>
      <c r="B44" s="144" t="s">
        <v>14</v>
      </c>
      <c r="C44" s="145"/>
      <c r="D44" s="145"/>
      <c r="E44" s="145"/>
      <c r="F44" s="58"/>
      <c r="G44" s="134">
        <f>(G16*G18)*-1</f>
        <v>-20.664570760091888</v>
      </c>
      <c r="H44" s="134">
        <f aca="true" t="shared" si="10" ref="H44:Q44">(H16*H18)*-1</f>
        <v>-17.271197003576642</v>
      </c>
      <c r="I44" s="134">
        <f t="shared" si="10"/>
        <v>-11.147888216755366</v>
      </c>
      <c r="J44" s="134">
        <f t="shared" si="10"/>
        <v>-9.297501153773702</v>
      </c>
      <c r="K44" s="134">
        <f t="shared" si="10"/>
        <v>-4.174891029523989</v>
      </c>
      <c r="L44" s="134">
        <f t="shared" si="10"/>
        <v>2.228332786821824</v>
      </c>
      <c r="M44" s="134">
        <f t="shared" si="10"/>
        <v>5.3652093316254215</v>
      </c>
      <c r="N44" s="134">
        <f t="shared" si="10"/>
        <v>10.125056581091703</v>
      </c>
      <c r="O44" s="134">
        <f t="shared" si="10"/>
        <v>13.332480251561618</v>
      </c>
      <c r="P44" s="134">
        <f t="shared" si="10"/>
        <v>20.159944586105606</v>
      </c>
      <c r="Q44" s="134">
        <f t="shared" si="10"/>
        <v>24.410405607092724</v>
      </c>
      <c r="R44" s="160"/>
      <c r="S44" s="143"/>
    </row>
    <row r="45" spans="1:19" ht="4.5" customHeight="1">
      <c r="A45" s="143"/>
      <c r="B45" s="24"/>
      <c r="C45" s="34"/>
      <c r="D45" s="23"/>
      <c r="E45" s="23"/>
      <c r="F45" s="23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80"/>
      <c r="S45" s="143"/>
    </row>
    <row r="46" spans="1:19" ht="23.25" customHeight="1">
      <c r="A46" s="143"/>
      <c r="B46" s="186" t="s">
        <v>0</v>
      </c>
      <c r="C46" s="187"/>
      <c r="D46" s="187"/>
      <c r="E46" s="187"/>
      <c r="F46" s="58"/>
      <c r="G46" s="135">
        <f>(1+G19)/(1-G19)</f>
        <v>2.195549479133033</v>
      </c>
      <c r="H46" s="135">
        <f aca="true" t="shared" si="11" ref="H46:Q46">(1+H19)/(1-H19)</f>
        <v>1.9593118520112038</v>
      </c>
      <c r="I46" s="135">
        <f t="shared" si="11"/>
        <v>1.5787775561243347</v>
      </c>
      <c r="J46" s="135">
        <f t="shared" si="11"/>
        <v>1.4644970053993343</v>
      </c>
      <c r="K46" s="135">
        <f t="shared" si="11"/>
        <v>1.235879482684165</v>
      </c>
      <c r="L46" s="135">
        <f t="shared" si="11"/>
        <v>1.1306096052207888</v>
      </c>
      <c r="M46" s="135">
        <f t="shared" si="11"/>
        <v>1.2024715728054738</v>
      </c>
      <c r="N46" s="135">
        <f t="shared" si="11"/>
        <v>1.3946581000593996</v>
      </c>
      <c r="O46" s="135">
        <f t="shared" si="11"/>
        <v>1.5436833103420828</v>
      </c>
      <c r="P46" s="135">
        <f t="shared" si="11"/>
        <v>1.9117138424024058</v>
      </c>
      <c r="Q46" s="135">
        <f t="shared" si="11"/>
        <v>2.1513170712270635</v>
      </c>
      <c r="R46" s="83" t="s">
        <v>43</v>
      </c>
      <c r="S46" s="143"/>
    </row>
    <row r="47" spans="1:19" ht="6" customHeight="1" thickBot="1">
      <c r="A47" s="143"/>
      <c r="B47" s="20"/>
      <c r="C47" s="35" t="s">
        <v>5</v>
      </c>
      <c r="D47" s="21"/>
      <c r="E47" s="21"/>
      <c r="F47" s="21"/>
      <c r="G47" s="39"/>
      <c r="H47" s="39"/>
      <c r="I47" s="39"/>
      <c r="J47" s="39"/>
      <c r="K47" s="39"/>
      <c r="L47" s="39"/>
      <c r="M47" s="39"/>
      <c r="N47" s="81"/>
      <c r="O47" s="81"/>
      <c r="P47" s="81"/>
      <c r="Q47" s="81"/>
      <c r="R47" s="7"/>
      <c r="S47" s="143"/>
    </row>
    <row r="48" spans="1:19" ht="12.75">
      <c r="A48" s="143"/>
      <c r="B48" s="10"/>
      <c r="C48" s="36"/>
      <c r="D48" s="9"/>
      <c r="E48" s="9"/>
      <c r="F48" s="9"/>
      <c r="G48" s="18">
        <f aca="true" t="shared" si="12" ref="G48:M48">G46*10</f>
        <v>21.95549479133033</v>
      </c>
      <c r="H48" s="18">
        <f t="shared" si="12"/>
        <v>19.59311852011204</v>
      </c>
      <c r="I48" s="18">
        <f t="shared" si="12"/>
        <v>15.787775561243347</v>
      </c>
      <c r="J48" s="18">
        <f t="shared" si="12"/>
        <v>14.644970053993342</v>
      </c>
      <c r="K48" s="18">
        <f t="shared" si="12"/>
        <v>12.35879482684165</v>
      </c>
      <c r="L48" s="18">
        <f t="shared" si="12"/>
        <v>11.306096052207888</v>
      </c>
      <c r="M48" s="18">
        <f t="shared" si="12"/>
        <v>12.024715728054737</v>
      </c>
      <c r="N48" s="9"/>
      <c r="O48" s="9"/>
      <c r="P48" s="9"/>
      <c r="Q48" s="9"/>
      <c r="R48" s="9"/>
      <c r="S48" s="143"/>
    </row>
  </sheetData>
  <mergeCells count="29">
    <mergeCell ref="B17:E17"/>
    <mergeCell ref="D22:E22"/>
    <mergeCell ref="A2:A48"/>
    <mergeCell ref="B40:E40"/>
    <mergeCell ref="B42:E42"/>
    <mergeCell ref="S9:S48"/>
    <mergeCell ref="B7:E7"/>
    <mergeCell ref="B8:E8"/>
    <mergeCell ref="B9:E9"/>
    <mergeCell ref="B11:E11"/>
    <mergeCell ref="B39:E39"/>
    <mergeCell ref="B15:E15"/>
    <mergeCell ref="B46:E46"/>
    <mergeCell ref="B16:E16"/>
    <mergeCell ref="B44:E44"/>
    <mergeCell ref="R42:R44"/>
    <mergeCell ref="R7:R9"/>
    <mergeCell ref="R10:R12"/>
    <mergeCell ref="R13:R14"/>
    <mergeCell ref="R15:R16"/>
    <mergeCell ref="R17:R19"/>
    <mergeCell ref="R20:R22"/>
    <mergeCell ref="R23:R24"/>
    <mergeCell ref="R26:R27"/>
    <mergeCell ref="R28:R30"/>
    <mergeCell ref="R31:R33"/>
    <mergeCell ref="R34:R35"/>
    <mergeCell ref="C24:E25"/>
    <mergeCell ref="C26:E37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</dc:creator>
  <cp:keywords/>
  <dc:description/>
  <cp:lastModifiedBy>алекс</cp:lastModifiedBy>
  <dcterms:created xsi:type="dcterms:W3CDTF">2007-10-20T08:17:47Z</dcterms:created>
  <dcterms:modified xsi:type="dcterms:W3CDTF">2013-08-25T14:58:03Z</dcterms:modified>
  <cp:category/>
  <cp:version/>
  <cp:contentType/>
  <cp:contentStatus/>
</cp:coreProperties>
</file>