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390" windowHeight="7320" activeTab="0"/>
  </bookViews>
  <sheets>
    <sheet name="Зависимость R+Jx от частоты" sheetId="1" r:id="rId1"/>
    <sheet name="Зависимость КСВ от частоты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<sst xmlns="http://schemas.openxmlformats.org/spreadsheetml/2006/main" count="56" uniqueCount="46">
  <si>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Коэффициент стоячей волны =</t>
  </si>
  <si>
    <t>Ux=</t>
  </si>
  <si>
    <t>Ur=</t>
  </si>
  <si>
    <t>C=</t>
  </si>
  <si>
    <t>Z=</t>
  </si>
  <si>
    <t>Коэффициент отражения =</t>
  </si>
  <si>
    <t>Частота в МГц (F) =</t>
  </si>
  <si>
    <t>Индуктив. составляющая (мкН)=</t>
  </si>
  <si>
    <t>Емкостная составляющая (пф)=</t>
  </si>
  <si>
    <t>пф</t>
  </si>
  <si>
    <t>ом</t>
  </si>
  <si>
    <t xml:space="preserve">            Переменные</t>
  </si>
  <si>
    <t xml:space="preserve">            в программе</t>
  </si>
  <si>
    <t>Сопротивление АФУ активное (ом) =</t>
  </si>
  <si>
    <t>Сопротивление АФУ реактивное (ом) =</t>
  </si>
  <si>
    <t>K=</t>
  </si>
  <si>
    <t>степ.коэфф.</t>
  </si>
  <si>
    <t xml:space="preserve"> (последов.нагрузка)</t>
  </si>
  <si>
    <t>Сопротивление АФУ активное (ом)=</t>
  </si>
  <si>
    <t>R=</t>
  </si>
  <si>
    <t>референтное R (КСВ)</t>
  </si>
  <si>
    <t>U1-входное напряжение (V) =</t>
  </si>
  <si>
    <t>F-частота  (МГц) =</t>
  </si>
  <si>
    <t>U2-напряжение на ёмкости (V) =</t>
  </si>
  <si>
    <t>U3-напряжение на АФУ (V) =</t>
  </si>
  <si>
    <t xml:space="preserve">  Значение для анализа берётся отсюда если реактивное сопр. со знаком "-"</t>
  </si>
  <si>
    <t xml:space="preserve">  Значение для анализа берётся отсюда если реактивное сопр. со знаком "+"</t>
  </si>
  <si>
    <t xml:space="preserve">   Результат после ввода значений U1, U2, U3 при частоте F</t>
  </si>
  <si>
    <r>
      <t xml:space="preserve">  </t>
    </r>
    <r>
      <rPr>
        <b/>
        <sz val="10"/>
        <color indexed="12"/>
        <rFont val="Arial Cyr"/>
        <family val="0"/>
      </rPr>
      <t>Рассчитывается по отношению к референтному R(КСВ)</t>
    </r>
  </si>
  <si>
    <r>
      <t xml:space="preserve">  1. Установить в изм.блоке "балластную" ёмкость  для соответствующего диапазона и ввести значение этой  ёмкости  </t>
    </r>
    <r>
      <rPr>
        <b/>
        <sz val="10"/>
        <color indexed="10"/>
        <rFont val="Arial Cyr"/>
        <family val="0"/>
      </rPr>
      <t>"C"</t>
    </r>
    <r>
      <rPr>
        <b/>
        <sz val="10"/>
        <color indexed="8"/>
        <rFont val="Arial Cyr"/>
        <family val="0"/>
      </rPr>
      <t xml:space="preserve">  в окно "Переменные в программе".</t>
    </r>
  </si>
  <si>
    <r>
      <t xml:space="preserve">  2. Ввести значение "референтного"  </t>
    </r>
    <r>
      <rPr>
        <b/>
        <sz val="10"/>
        <color indexed="10"/>
        <rFont val="Arial Cyr"/>
        <family val="0"/>
      </rPr>
      <t>R</t>
    </r>
    <r>
      <rPr>
        <b/>
        <sz val="10"/>
        <color indexed="8"/>
        <rFont val="Arial Cyr"/>
        <family val="0"/>
      </rPr>
      <t xml:space="preserve">  в разумном диапазоне.  Используется в расчёте КСВ.  Значение степ. коэфф.  </t>
    </r>
    <r>
      <rPr>
        <b/>
        <sz val="10"/>
        <color indexed="10"/>
        <rFont val="Arial Cyr"/>
        <family val="0"/>
      </rPr>
      <t>"K"</t>
    </r>
    <r>
      <rPr>
        <b/>
        <sz val="10"/>
        <color indexed="8"/>
        <rFont val="Arial Cyr"/>
        <family val="0"/>
      </rPr>
      <t xml:space="preserve"> устанавливается однократно  при начальной наладке прибора.</t>
    </r>
  </si>
  <si>
    <t xml:space="preserve">  3. Ввести значение частот в МГц и установить начальную частоту на трансивере.
</t>
  </si>
  <si>
    <t xml:space="preserve">  4. Очистить таблицу ввода напряж. U1-U3 (выделить всю таблицу, далее "очистить содержимое"</t>
  </si>
  <si>
    <t xml:space="preserve">  5. Управляя тумблерами изм.блока снимать показания мультиметра и вводить величины напряжений U1, U2, U3 в таблицу программы.</t>
  </si>
  <si>
    <t xml:space="preserve">  6. Сразу после ввода напряжений U1-U3 на графике появляется точка (линия) значения КСВ в графике и таблицах 1-й стр. и значения R и Jx в графике и таблицах на 2-й стр. программы.</t>
  </si>
  <si>
    <t xml:space="preserve">  7. Изменить значение частоты на трансивере и провести след. измерения по пунктам 5-6</t>
  </si>
  <si>
    <t xml:space="preserve">  8. После окончания измерений записать в графе "ПРИМЕЧАНИЯ" условия измерений и сохранить файл программы с новым  уникальным именем.</t>
  </si>
  <si>
    <t xml:space="preserve">  Переключение страниц - внизу слева.  Закладки "Зависмость КСВ от частоты" - 1 страница и закладка "Зависимость R+Jx от частоты" - 2-я страница программы.</t>
  </si>
  <si>
    <t xml:space="preserve">  Масштаб оси Y графиков (значение КСВ или величины R, Jx) можно устанавливать "вручную" или автоматически используя вызов функции графика "формат оси".</t>
  </si>
  <si>
    <t xml:space="preserve"> Ввод и изменение данных производится ТОЛЬКО на 1-й странице в окнах таблиц с белым фоном.</t>
  </si>
  <si>
    <t xml:space="preserve"> Перенос данных на 2-ю страницу осуществляется автоматически.</t>
  </si>
  <si>
    <t>Оптимальное разрешение экрана монитора 1280х1024</t>
  </si>
  <si>
    <t>Примечания:</t>
  </si>
  <si>
    <r>
      <t xml:space="preserve">  </t>
    </r>
    <r>
      <rPr>
        <b/>
        <sz val="10"/>
        <color indexed="12"/>
        <rFont val="Arial Cyr"/>
        <family val="0"/>
      </rPr>
      <t>Рассчитывается по отношению к референтному R (КСВ)</t>
    </r>
  </si>
  <si>
    <r>
      <t xml:space="preserve">                 Программа для анализа характеристик АФУ     R5OE ©   2007-2010 г. </t>
    </r>
    <r>
      <rPr>
        <b/>
        <sz val="12"/>
        <rFont val="Arial Cyr"/>
        <family val="0"/>
      </rPr>
      <t>(метод трёх вольтметров</t>
    </r>
    <r>
      <rPr>
        <b/>
        <sz val="14"/>
        <rFont val="Arial Cyr"/>
        <family val="0"/>
      </rPr>
      <t xml:space="preserve">)    </t>
    </r>
    <r>
      <rPr>
        <b/>
        <sz val="10"/>
        <color indexed="23"/>
        <rFont val="Arial Cyr"/>
        <family val="0"/>
      </rPr>
      <t xml:space="preserve"> Ver. 3.03</t>
    </r>
  </si>
  <si>
    <t>3элемента 80 м на запад 25августа2013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</si>
</sst>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3"/>
      <name val="Arial Cyr"/>
      <family val="0"/>
    </font>
    <font>
      <b/>
      <sz val="10"/>
      <color indexed="42"/>
      <name val="Arial Cyr"/>
      <family val="0"/>
    </font>
    <font>
      <sz val="10"/>
      <color indexed="42"/>
      <name val="Arial Cyr"/>
      <family val="0"/>
    </font>
    <font>
      <b/>
      <sz val="10"/>
      <color indexed="47"/>
      <name val="Arial Cyr"/>
      <family val="0"/>
    </font>
    <font>
      <b/>
      <sz val="14"/>
      <name val="Arial Cyr"/>
      <family val="0"/>
    </font>
    <font>
      <sz val="10"/>
      <color indexed="12"/>
      <name val="Arial Cyr"/>
      <family val="0"/>
    </font>
    <font>
      <b/>
      <i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0"/>
      <color indexed="41"/>
      <name val="Arial Cyr"/>
      <family val="0"/>
    </font>
    <font>
      <b/>
      <sz val="10"/>
      <color indexed="41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10"/>
      <color indexed="21"/>
      <name val="Arial Cyr"/>
      <family val="0"/>
    </font>
    <font>
      <b/>
      <sz val="9"/>
      <color indexed="10"/>
      <name val="Arial Cyr"/>
      <family val="0"/>
    </font>
    <font>
      <b/>
      <sz val="14"/>
      <color indexed="41"/>
      <name val="Arial Cyr"/>
      <family val="0"/>
    </font>
    <font>
      <b/>
      <sz val="5.25"/>
      <name val="Arial Cyr"/>
      <family val="0"/>
    </font>
    <font>
      <b/>
      <sz val="5.5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i/>
      <sz val="12"/>
      <color indexed="9"/>
      <name val="Arial Cyr"/>
      <family val="0"/>
    </font>
    <font>
      <b/>
      <sz val="10"/>
      <color indexed="23"/>
      <name val="Arial Cyr"/>
      <family val="0"/>
    </font>
    <font>
      <b/>
      <sz val="11.75"/>
      <name val="Arial Cyr"/>
      <family val="0"/>
    </font>
    <font>
      <b/>
      <i/>
      <sz val="10"/>
      <color indexed="12"/>
      <name val="Arial Cyr"/>
      <family val="0"/>
    </font>
    <font>
      <b/>
      <sz val="14"/>
      <color indexed="12"/>
      <name val="Arial Cyr"/>
      <family val="0"/>
    </font>
    <font>
      <b/>
      <i/>
      <sz val="8"/>
      <color indexed="8"/>
      <name val="Arial Cyr"/>
      <family val="0"/>
    </font>
    <font>
      <b/>
      <sz val="12"/>
      <color indexed="8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2" fontId="0" fillId="3" borderId="1" xfId="0" applyNumberFormat="1" applyFill="1" applyBorder="1" applyAlignment="1">
      <alignment/>
    </xf>
    <xf numFmtId="166" fontId="5" fillId="3" borderId="0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3" borderId="5" xfId="0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9" fontId="7" fillId="4" borderId="8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5" borderId="0" xfId="0" applyFill="1" applyBorder="1" applyAlignment="1">
      <alignment/>
    </xf>
    <xf numFmtId="0" fontId="0" fillId="3" borderId="6" xfId="0" applyFill="1" applyBorder="1" applyAlignment="1">
      <alignment horizontal="right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49" fontId="7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9" fontId="7" fillId="4" borderId="8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/>
    </xf>
    <xf numFmtId="0" fontId="0" fillId="4" borderId="8" xfId="0" applyFill="1" applyBorder="1" applyAlignment="1">
      <alignment/>
    </xf>
    <xf numFmtId="0" fontId="14" fillId="5" borderId="0" xfId="0" applyFont="1" applyFill="1" applyBorder="1" applyAlignment="1">
      <alignment/>
    </xf>
    <xf numFmtId="2" fontId="14" fillId="5" borderId="0" xfId="0" applyNumberFormat="1" applyFont="1" applyFill="1" applyBorder="1" applyAlignment="1">
      <alignment horizontal="center"/>
    </xf>
    <xf numFmtId="1" fontId="17" fillId="4" borderId="9" xfId="0" applyNumberFormat="1" applyFont="1" applyFill="1" applyBorder="1" applyAlignment="1">
      <alignment horizontal="center"/>
    </xf>
    <xf numFmtId="2" fontId="17" fillId="4" borderId="10" xfId="0" applyNumberFormat="1" applyFont="1" applyFill="1" applyBorder="1" applyAlignment="1">
      <alignment horizontal="center"/>
    </xf>
    <xf numFmtId="166" fontId="15" fillId="5" borderId="0" xfId="0" applyNumberFormat="1" applyFont="1" applyFill="1" applyBorder="1" applyAlignment="1">
      <alignment horizontal="center"/>
    </xf>
    <xf numFmtId="2" fontId="15" fillId="5" borderId="0" xfId="0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right"/>
    </xf>
    <xf numFmtId="1" fontId="15" fillId="5" borderId="0" xfId="0" applyNumberFormat="1" applyFont="1" applyFill="1" applyBorder="1" applyAlignment="1">
      <alignment horizontal="center"/>
    </xf>
    <xf numFmtId="1" fontId="0" fillId="4" borderId="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1" fontId="17" fillId="4" borderId="11" xfId="0" applyNumberFormat="1" applyFont="1" applyFill="1" applyBorder="1" applyAlignment="1">
      <alignment horizontal="center"/>
    </xf>
    <xf numFmtId="2" fontId="17" fillId="4" borderId="11" xfId="0" applyNumberFormat="1" applyFont="1" applyFill="1" applyBorder="1" applyAlignment="1">
      <alignment horizontal="center"/>
    </xf>
    <xf numFmtId="1" fontId="20" fillId="5" borderId="0" xfId="0" applyNumberFormat="1" applyFont="1" applyFill="1" applyBorder="1" applyAlignment="1">
      <alignment horizontal="center"/>
    </xf>
    <xf numFmtId="165" fontId="14" fillId="5" borderId="0" xfId="0" applyNumberFormat="1" applyFont="1" applyFill="1" applyBorder="1" applyAlignment="1">
      <alignment horizontal="center"/>
    </xf>
    <xf numFmtId="0" fontId="15" fillId="5" borderId="0" xfId="0" applyFont="1" applyFill="1" applyBorder="1" applyAlignment="1">
      <alignment horizontal="right"/>
    </xf>
    <xf numFmtId="1" fontId="14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right"/>
    </xf>
    <xf numFmtId="49" fontId="1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1" fontId="11" fillId="5" borderId="0" xfId="0" applyNumberFormat="1" applyFont="1" applyFill="1" applyBorder="1" applyAlignment="1">
      <alignment horizontal="left"/>
    </xf>
    <xf numFmtId="2" fontId="11" fillId="5" borderId="6" xfId="0" applyNumberFormat="1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right"/>
    </xf>
    <xf numFmtId="2" fontId="14" fillId="5" borderId="1" xfId="0" applyNumberFormat="1" applyFont="1" applyFill="1" applyBorder="1" applyAlignment="1">
      <alignment horizontal="center"/>
    </xf>
    <xf numFmtId="2" fontId="11" fillId="5" borderId="0" xfId="0" applyNumberFormat="1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1" fontId="17" fillId="4" borderId="12" xfId="0" applyNumberFormat="1" applyFont="1" applyFill="1" applyBorder="1" applyAlignment="1">
      <alignment horizontal="center"/>
    </xf>
    <xf numFmtId="2" fontId="17" fillId="4" borderId="13" xfId="0" applyNumberFormat="1" applyFont="1" applyFill="1" applyBorder="1" applyAlignment="1">
      <alignment horizontal="center"/>
    </xf>
    <xf numFmtId="1" fontId="20" fillId="5" borderId="0" xfId="0" applyNumberFormat="1" applyFont="1" applyFill="1" applyBorder="1" applyAlignment="1">
      <alignment/>
    </xf>
    <xf numFmtId="164" fontId="4" fillId="6" borderId="14" xfId="0" applyNumberFormat="1" applyFon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13" fillId="2" borderId="14" xfId="0" applyNumberFormat="1" applyFont="1" applyFill="1" applyBorder="1" applyAlignment="1">
      <alignment horizontal="center"/>
    </xf>
    <xf numFmtId="2" fontId="25" fillId="7" borderId="14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/>
    </xf>
    <xf numFmtId="0" fontId="0" fillId="4" borderId="5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1" fontId="0" fillId="4" borderId="3" xfId="0" applyNumberFormat="1" applyFill="1" applyBorder="1" applyAlignment="1">
      <alignment/>
    </xf>
    <xf numFmtId="2" fontId="1" fillId="4" borderId="8" xfId="0" applyNumberFormat="1" applyFont="1" applyFill="1" applyBorder="1" applyAlignment="1">
      <alignment horizontal="center"/>
    </xf>
    <xf numFmtId="1" fontId="17" fillId="4" borderId="3" xfId="0" applyNumberFormat="1" applyFont="1" applyFill="1" applyBorder="1" applyAlignment="1">
      <alignment horizontal="left"/>
    </xf>
    <xf numFmtId="164" fontId="28" fillId="4" borderId="3" xfId="0" applyNumberFormat="1" applyFont="1" applyFill="1" applyBorder="1" applyAlignment="1">
      <alignment horizontal="left" vertical="center"/>
    </xf>
    <xf numFmtId="2" fontId="14" fillId="5" borderId="15" xfId="0" applyNumberFormat="1" applyFont="1" applyFill="1" applyBorder="1" applyAlignment="1">
      <alignment horizontal="center"/>
    </xf>
    <xf numFmtId="165" fontId="14" fillId="5" borderId="15" xfId="0" applyNumberFormat="1" applyFont="1" applyFill="1" applyBorder="1" applyAlignment="1">
      <alignment horizontal="center"/>
    </xf>
    <xf numFmtId="1" fontId="14" fillId="5" borderId="15" xfId="0" applyNumberFormat="1" applyFont="1" applyFill="1" applyBorder="1" applyAlignment="1">
      <alignment horizontal="center"/>
    </xf>
    <xf numFmtId="0" fontId="14" fillId="5" borderId="15" xfId="0" applyFont="1" applyFill="1" applyBorder="1" applyAlignment="1">
      <alignment/>
    </xf>
    <xf numFmtId="0" fontId="14" fillId="5" borderId="16" xfId="0" applyFont="1" applyFill="1" applyBorder="1" applyAlignment="1">
      <alignment/>
    </xf>
    <xf numFmtId="0" fontId="14" fillId="8" borderId="17" xfId="0" applyFont="1" applyFill="1" applyBorder="1" applyAlignment="1">
      <alignment/>
    </xf>
    <xf numFmtId="2" fontId="11" fillId="3" borderId="17" xfId="0" applyNumberFormat="1" applyFont="1" applyFill="1" applyBorder="1" applyAlignment="1">
      <alignment vertical="top"/>
    </xf>
    <xf numFmtId="2" fontId="29" fillId="5" borderId="18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24" fillId="5" borderId="5" xfId="0" applyFont="1" applyFill="1" applyBorder="1" applyAlignment="1">
      <alignment vertical="top"/>
    </xf>
    <xf numFmtId="0" fontId="14" fillId="5" borderId="1" xfId="0" applyFont="1" applyFill="1" applyBorder="1" applyAlignment="1">
      <alignment vertical="top"/>
    </xf>
    <xf numFmtId="166" fontId="15" fillId="5" borderId="1" xfId="0" applyNumberFormat="1" applyFont="1" applyFill="1" applyBorder="1" applyAlignment="1">
      <alignment horizontal="center"/>
    </xf>
    <xf numFmtId="0" fontId="14" fillId="5" borderId="6" xfId="0" applyFont="1" applyFill="1" applyBorder="1" applyAlignment="1">
      <alignment vertical="top"/>
    </xf>
    <xf numFmtId="0" fontId="14" fillId="3" borderId="6" xfId="0" applyFont="1" applyFill="1" applyBorder="1" applyAlignment="1">
      <alignment vertical="top"/>
    </xf>
    <xf numFmtId="0" fontId="0" fillId="4" borderId="4" xfId="0" applyFill="1" applyBorder="1" applyAlignment="1">
      <alignment/>
    </xf>
    <xf numFmtId="2" fontId="11" fillId="0" borderId="14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165" fontId="30" fillId="0" borderId="19" xfId="0" applyNumberFormat="1" applyFont="1" applyFill="1" applyBorder="1" applyAlignment="1">
      <alignment horizontal="center"/>
    </xf>
    <xf numFmtId="165" fontId="30" fillId="9" borderId="19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1" fontId="8" fillId="3" borderId="3" xfId="0" applyNumberFormat="1" applyFont="1" applyFill="1" applyBorder="1" applyAlignment="1">
      <alignment/>
    </xf>
    <xf numFmtId="165" fontId="10" fillId="4" borderId="2" xfId="0" applyNumberFormat="1" applyFont="1" applyFill="1" applyBorder="1" applyAlignment="1">
      <alignment horizontal="center" vertical="center"/>
    </xf>
    <xf numFmtId="166" fontId="15" fillId="5" borderId="20" xfId="0" applyNumberFormat="1" applyFont="1" applyFill="1" applyBorder="1" applyAlignment="1">
      <alignment horizontal="center"/>
    </xf>
    <xf numFmtId="1" fontId="20" fillId="5" borderId="15" xfId="0" applyNumberFormat="1" applyFont="1" applyFill="1" applyBorder="1" applyAlignment="1">
      <alignment horizontal="center"/>
    </xf>
    <xf numFmtId="2" fontId="11" fillId="5" borderId="16" xfId="0" applyNumberFormat="1" applyFont="1" applyFill="1" applyBorder="1" applyAlignment="1">
      <alignment horizontal="center"/>
    </xf>
    <xf numFmtId="2" fontId="14" fillId="5" borderId="20" xfId="0" applyNumberFormat="1" applyFont="1" applyFill="1" applyBorder="1" applyAlignment="1">
      <alignment horizontal="center"/>
    </xf>
    <xf numFmtId="2" fontId="11" fillId="5" borderId="15" xfId="0" applyNumberFormat="1" applyFont="1" applyFill="1" applyBorder="1" applyAlignment="1">
      <alignment horizontal="center"/>
    </xf>
    <xf numFmtId="2" fontId="15" fillId="5" borderId="15" xfId="0" applyNumberFormat="1" applyFont="1" applyFill="1" applyBorder="1" applyAlignment="1">
      <alignment horizontal="center"/>
    </xf>
    <xf numFmtId="166" fontId="15" fillId="5" borderId="15" xfId="0" applyNumberFormat="1" applyFon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right"/>
    </xf>
    <xf numFmtId="0" fontId="0" fillId="9" borderId="6" xfId="0" applyFill="1" applyBorder="1" applyAlignment="1">
      <alignment/>
    </xf>
    <xf numFmtId="0" fontId="0" fillId="9" borderId="0" xfId="0" applyFill="1" applyBorder="1" applyAlignment="1">
      <alignment horizontal="center"/>
    </xf>
    <xf numFmtId="0" fontId="0" fillId="9" borderId="0" xfId="0" applyFill="1" applyBorder="1" applyAlignment="1">
      <alignment/>
    </xf>
    <xf numFmtId="0" fontId="1" fillId="9" borderId="0" xfId="0" applyFont="1" applyFill="1" applyBorder="1" applyAlignment="1">
      <alignment horizontal="left"/>
    </xf>
    <xf numFmtId="0" fontId="0" fillId="9" borderId="6" xfId="0" applyFill="1" applyBorder="1" applyAlignment="1">
      <alignment horizontal="center"/>
    </xf>
    <xf numFmtId="0" fontId="12" fillId="9" borderId="6" xfId="0" applyFont="1" applyFill="1" applyBorder="1" applyAlignment="1">
      <alignment horizontal="right"/>
    </xf>
    <xf numFmtId="0" fontId="3" fillId="9" borderId="0" xfId="0" applyFont="1" applyFill="1" applyBorder="1" applyAlignment="1">
      <alignment horizontal="left"/>
    </xf>
    <xf numFmtId="1" fontId="3" fillId="9" borderId="0" xfId="0" applyNumberFormat="1" applyFont="1" applyFill="1" applyBorder="1" applyAlignment="1">
      <alignment horizontal="left"/>
    </xf>
    <xf numFmtId="1" fontId="11" fillId="9" borderId="0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64" fontId="4" fillId="6" borderId="11" xfId="0" applyNumberFormat="1" applyFont="1" applyFill="1" applyBorder="1" applyAlignment="1">
      <alignment horizontal="center"/>
    </xf>
    <xf numFmtId="164" fontId="13" fillId="2" borderId="11" xfId="0" applyNumberFormat="1" applyFont="1" applyFill="1" applyBorder="1" applyAlignment="1">
      <alignment horizontal="center"/>
    </xf>
    <xf numFmtId="2" fontId="25" fillId="7" borderId="11" xfId="0" applyNumberFormat="1" applyFont="1" applyFill="1" applyBorder="1" applyAlignment="1">
      <alignment horizontal="center" vertical="center"/>
    </xf>
    <xf numFmtId="49" fontId="11" fillId="4" borderId="6" xfId="0" applyNumberFormat="1" applyFont="1" applyFill="1" applyBorder="1" applyAlignment="1">
      <alignment horizontal="right"/>
    </xf>
    <xf numFmtId="49" fontId="11" fillId="4" borderId="0" xfId="0" applyNumberFormat="1" applyFont="1" applyFill="1" applyBorder="1" applyAlignment="1">
      <alignment horizontal="right"/>
    </xf>
    <xf numFmtId="49" fontId="11" fillId="4" borderId="3" xfId="0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49" fontId="19" fillId="4" borderId="6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49" fontId="16" fillId="4" borderId="6" xfId="0" applyNumberFormat="1" applyFont="1" applyFill="1" applyBorder="1" applyAlignment="1">
      <alignment horizontal="right"/>
    </xf>
    <xf numFmtId="49" fontId="16" fillId="4" borderId="0" xfId="0" applyNumberFormat="1" applyFont="1" applyFill="1" applyBorder="1" applyAlignment="1">
      <alignment horizontal="right"/>
    </xf>
    <xf numFmtId="49" fontId="16" fillId="4" borderId="3" xfId="0" applyNumberFormat="1" applyFont="1" applyFill="1" applyBorder="1" applyAlignment="1">
      <alignment horizontal="right"/>
    </xf>
    <xf numFmtId="49" fontId="18" fillId="4" borderId="6" xfId="0" applyNumberFormat="1" applyFont="1" applyFill="1" applyBorder="1" applyAlignment="1">
      <alignment horizontal="right"/>
    </xf>
    <xf numFmtId="49" fontId="18" fillId="4" borderId="0" xfId="0" applyNumberFormat="1" applyFont="1" applyFill="1" applyBorder="1" applyAlignment="1">
      <alignment horizontal="right"/>
    </xf>
    <xf numFmtId="49" fontId="18" fillId="4" borderId="3" xfId="0" applyNumberFormat="1" applyFont="1" applyFill="1" applyBorder="1" applyAlignment="1">
      <alignment horizontal="right"/>
    </xf>
    <xf numFmtId="0" fontId="14" fillId="3" borderId="5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4" fillId="3" borderId="2" xfId="0" applyFont="1" applyFill="1" applyBorder="1" applyAlignment="1">
      <alignment horizontal="center" vertical="top"/>
    </xf>
    <xf numFmtId="0" fontId="14" fillId="3" borderId="6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 vertical="top"/>
    </xf>
    <xf numFmtId="49" fontId="11" fillId="4" borderId="5" xfId="0" applyNumberFormat="1" applyFont="1" applyFill="1" applyBorder="1" applyAlignment="1">
      <alignment horizontal="right"/>
    </xf>
    <xf numFmtId="49" fontId="11" fillId="4" borderId="1" xfId="0" applyNumberFormat="1" applyFont="1" applyFill="1" applyBorder="1" applyAlignment="1">
      <alignment horizontal="right"/>
    </xf>
    <xf numFmtId="49" fontId="19" fillId="4" borderId="0" xfId="0" applyNumberFormat="1" applyFont="1" applyFill="1" applyBorder="1" applyAlignment="1">
      <alignment horizontal="right"/>
    </xf>
    <xf numFmtId="49" fontId="19" fillId="4" borderId="3" xfId="0" applyNumberFormat="1" applyFont="1" applyFill="1" applyBorder="1" applyAlignment="1">
      <alignment horizontal="right"/>
    </xf>
    <xf numFmtId="1" fontId="3" fillId="4" borderId="3" xfId="0" applyNumberFormat="1" applyFont="1" applyFill="1" applyBorder="1" applyAlignment="1">
      <alignment horizontal="left" vertical="center"/>
    </xf>
    <xf numFmtId="2" fontId="3" fillId="3" borderId="17" xfId="0" applyNumberFormat="1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2" fontId="31" fillId="8" borderId="5" xfId="0" applyNumberFormat="1" applyFont="1" applyFill="1" applyBorder="1" applyAlignment="1">
      <alignment horizontal="center" vertical="top" wrapText="1"/>
    </xf>
    <xf numFmtId="2" fontId="31" fillId="8" borderId="1" xfId="0" applyNumberFormat="1" applyFont="1" applyFill="1" applyBorder="1" applyAlignment="1">
      <alignment horizontal="center" vertical="top" wrapText="1"/>
    </xf>
    <xf numFmtId="2" fontId="31" fillId="8" borderId="2" xfId="0" applyNumberFormat="1" applyFont="1" applyFill="1" applyBorder="1" applyAlignment="1">
      <alignment horizontal="center" vertical="top" wrapText="1"/>
    </xf>
    <xf numFmtId="2" fontId="31" fillId="8" borderId="7" xfId="0" applyNumberFormat="1" applyFont="1" applyFill="1" applyBorder="1" applyAlignment="1">
      <alignment horizontal="center" vertical="top" wrapText="1"/>
    </xf>
    <xf numFmtId="2" fontId="31" fillId="8" borderId="8" xfId="0" applyNumberFormat="1" applyFont="1" applyFill="1" applyBorder="1" applyAlignment="1">
      <alignment horizontal="center" vertical="top" wrapText="1"/>
    </xf>
    <xf numFmtId="2" fontId="31" fillId="8" borderId="4" xfId="0" applyNumberFormat="1" applyFont="1" applyFill="1" applyBorder="1" applyAlignment="1">
      <alignment horizontal="center" vertical="top" wrapText="1"/>
    </xf>
    <xf numFmtId="2" fontId="31" fillId="10" borderId="5" xfId="0" applyNumberFormat="1" applyFont="1" applyFill="1" applyBorder="1" applyAlignment="1">
      <alignment horizontal="center" vertical="top" wrapText="1"/>
    </xf>
    <xf numFmtId="2" fontId="31" fillId="10" borderId="1" xfId="0" applyNumberFormat="1" applyFont="1" applyFill="1" applyBorder="1" applyAlignment="1">
      <alignment horizontal="center" vertical="top" wrapText="1"/>
    </xf>
    <xf numFmtId="2" fontId="31" fillId="10" borderId="2" xfId="0" applyNumberFormat="1" applyFont="1" applyFill="1" applyBorder="1" applyAlignment="1">
      <alignment horizontal="center" vertical="top" wrapText="1"/>
    </xf>
    <xf numFmtId="2" fontId="31" fillId="10" borderId="6" xfId="0" applyNumberFormat="1" applyFont="1" applyFill="1" applyBorder="1" applyAlignment="1">
      <alignment horizontal="center" vertical="top" wrapText="1"/>
    </xf>
    <xf numFmtId="2" fontId="31" fillId="10" borderId="0" xfId="0" applyNumberFormat="1" applyFont="1" applyFill="1" applyBorder="1" applyAlignment="1">
      <alignment horizontal="center" vertical="top" wrapText="1"/>
    </xf>
    <xf numFmtId="2" fontId="31" fillId="10" borderId="3" xfId="0" applyNumberFormat="1" applyFont="1" applyFill="1" applyBorder="1" applyAlignment="1">
      <alignment horizontal="center" vertical="top" wrapText="1"/>
    </xf>
    <xf numFmtId="2" fontId="31" fillId="10" borderId="7" xfId="0" applyNumberFormat="1" applyFont="1" applyFill="1" applyBorder="1" applyAlignment="1">
      <alignment horizontal="center" vertical="top" wrapText="1"/>
    </xf>
    <xf numFmtId="2" fontId="31" fillId="10" borderId="8" xfId="0" applyNumberFormat="1" applyFont="1" applyFill="1" applyBorder="1" applyAlignment="1">
      <alignment horizontal="center" vertical="top" wrapText="1"/>
    </xf>
    <xf numFmtId="2" fontId="31" fillId="10" borderId="4" xfId="0" applyNumberFormat="1" applyFont="1" applyFill="1" applyBorder="1" applyAlignment="1">
      <alignment horizontal="center" vertical="top" wrapText="1"/>
    </xf>
    <xf numFmtId="2" fontId="11" fillId="5" borderId="21" xfId="0" applyNumberFormat="1" applyFont="1" applyFill="1" applyBorder="1" applyAlignment="1">
      <alignment horizontal="left" vertical="top" wrapText="1"/>
    </xf>
    <xf numFmtId="2" fontId="11" fillId="5" borderId="17" xfId="0" applyNumberFormat="1" applyFont="1" applyFill="1" applyBorder="1" applyAlignment="1">
      <alignment horizontal="left" vertical="top" wrapText="1"/>
    </xf>
    <xf numFmtId="2" fontId="11" fillId="8" borderId="17" xfId="0" applyNumberFormat="1" applyFont="1" applyFill="1" applyBorder="1" applyAlignment="1">
      <alignment horizontal="left" vertical="top" wrapText="1"/>
    </xf>
    <xf numFmtId="2" fontId="3" fillId="11" borderId="17" xfId="0" applyNumberFormat="1" applyFont="1" applyFill="1" applyBorder="1" applyAlignment="1">
      <alignment horizontal="left" vertical="top" wrapText="1"/>
    </xf>
    <xf numFmtId="49" fontId="3" fillId="3" borderId="6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1" fillId="9" borderId="6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/>
    </xf>
    <xf numFmtId="49" fontId="3" fillId="4" borderId="6" xfId="0" applyNumberFormat="1" applyFont="1" applyFill="1" applyBorder="1" applyAlignment="1">
      <alignment horizontal="right"/>
    </xf>
    <xf numFmtId="49" fontId="3" fillId="4" borderId="0" xfId="0" applyNumberFormat="1" applyFont="1" applyFill="1" applyBorder="1" applyAlignment="1">
      <alignment horizontal="right"/>
    </xf>
    <xf numFmtId="0" fontId="0" fillId="9" borderId="6" xfId="0" applyFill="1" applyBorder="1" applyAlignment="1">
      <alignment horizontal="center"/>
    </xf>
    <xf numFmtId="0" fontId="0" fillId="9" borderId="0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Зависимость импеданса от частоты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67"/>
          <c:w val="0.97825"/>
          <c:h val="0.90425"/>
        </c:manualLayout>
      </c:layout>
      <c:lineChart>
        <c:grouping val="standard"/>
        <c:varyColors val="0"/>
        <c:ser>
          <c:idx val="4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R+Jx от частоты'!$F$36:$P$36</c:f>
              <c:numCache>
                <c:ptCount val="11"/>
                <c:pt idx="0">
                  <c:v>3.5</c:v>
                </c:pt>
                <c:pt idx="1">
                  <c:v>3.53</c:v>
                </c:pt>
                <c:pt idx="2">
                  <c:v>3.56</c:v>
                </c:pt>
                <c:pt idx="3">
                  <c:v>3.59</c:v>
                </c:pt>
                <c:pt idx="4">
                  <c:v>3.62</c:v>
                </c:pt>
                <c:pt idx="5">
                  <c:v>3.65</c:v>
                </c:pt>
                <c:pt idx="6">
                  <c:v>3.68</c:v>
                </c:pt>
                <c:pt idx="7">
                  <c:v>3.71</c:v>
                </c:pt>
                <c:pt idx="8">
                  <c:v>3.74</c:v>
                </c:pt>
                <c:pt idx="9">
                  <c:v>3.77</c:v>
                </c:pt>
                <c:pt idx="10">
                  <c:v>3.8</c:v>
                </c:pt>
              </c:numCache>
            </c:numRef>
          </c:cat>
          <c:val>
            <c:numRef>
              <c:f>'Зависимость R+Jx от частоты'!$F$42:$P$42</c:f>
              <c:numCache>
                <c:ptCount val="11"/>
                <c:pt idx="0">
                  <c:v>-26.0311800495715</c:v>
                </c:pt>
                <c:pt idx="1">
                  <c:v>-15.435261215196768</c:v>
                </c:pt>
                <c:pt idx="2">
                  <c:v>-6.400709456595162</c:v>
                </c:pt>
                <c:pt idx="3">
                  <c:v>5.293523939734077</c:v>
                </c:pt>
                <c:pt idx="4">
                  <c:v>15.245501264424263</c:v>
                </c:pt>
                <c:pt idx="5">
                  <c:v>24.01838797308059</c:v>
                </c:pt>
                <c:pt idx="6">
                  <c:v>34.32003220555762</c:v>
                </c:pt>
                <c:pt idx="7">
                  <c:v>31.02053505450505</c:v>
                </c:pt>
                <c:pt idx="8">
                  <c:v>35.11390368516334</c:v>
                </c:pt>
                <c:pt idx="9">
                  <c:v>34.121143285058956</c:v>
                </c:pt>
                <c:pt idx="10">
                  <c:v>0</c:v>
                </c:pt>
              </c:numCache>
            </c:numRef>
          </c:val>
          <c:smooth val="1"/>
        </c:ser>
        <c:ser>
          <c:idx val="0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R+Jx от частоты'!$F$36:$P$36</c:f>
              <c:numCache>
                <c:ptCount val="11"/>
                <c:pt idx="0">
                  <c:v>3.5</c:v>
                </c:pt>
                <c:pt idx="1">
                  <c:v>3.53</c:v>
                </c:pt>
                <c:pt idx="2">
                  <c:v>3.56</c:v>
                </c:pt>
                <c:pt idx="3">
                  <c:v>3.59</c:v>
                </c:pt>
                <c:pt idx="4">
                  <c:v>3.62</c:v>
                </c:pt>
                <c:pt idx="5">
                  <c:v>3.65</c:v>
                </c:pt>
                <c:pt idx="6">
                  <c:v>3.68</c:v>
                </c:pt>
                <c:pt idx="7">
                  <c:v>3.71</c:v>
                </c:pt>
                <c:pt idx="8">
                  <c:v>3.74</c:v>
                </c:pt>
                <c:pt idx="9">
                  <c:v>3.77</c:v>
                </c:pt>
                <c:pt idx="10">
                  <c:v>3.8</c:v>
                </c:pt>
              </c:numCache>
            </c:numRef>
          </c:cat>
          <c:val>
            <c:numRef>
              <c:f>'Зависимость R+Jx от частоты'!$F$40:$P$40</c:f>
              <c:numCache>
                <c:ptCount val="11"/>
                <c:pt idx="0">
                  <c:v>27.706810619354318</c:v>
                </c:pt>
                <c:pt idx="1">
                  <c:v>25.21475257743311</c:v>
                </c:pt>
                <c:pt idx="2">
                  <c:v>26.269250733161563</c:v>
                </c:pt>
                <c:pt idx="3">
                  <c:v>30.275809387046483</c:v>
                </c:pt>
                <c:pt idx="4">
                  <c:v>36.81799805848113</c:v>
                </c:pt>
                <c:pt idx="5">
                  <c:v>46.8857036025641</c:v>
                </c:pt>
                <c:pt idx="6">
                  <c:v>66.98450903154783</c:v>
                </c:pt>
                <c:pt idx="7">
                  <c:v>58.95332769832427</c:v>
                </c:pt>
                <c:pt idx="8">
                  <c:v>63.0468362293958</c:v>
                </c:pt>
                <c:pt idx="9">
                  <c:v>68.2207801372563</c:v>
                </c:pt>
                <c:pt idx="10">
                  <c:v>0</c:v>
                </c:pt>
              </c:numCache>
            </c:numRef>
          </c:val>
          <c:smooth val="1"/>
        </c:ser>
        <c:axId val="45278880"/>
        <c:axId val="4856737"/>
      </c:lineChart>
      <c:catAx>
        <c:axId val="45278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Частота (MHz)</a:t>
                </a:r>
              </a:p>
            </c:rich>
          </c:tx>
          <c:layout>
            <c:manualLayout>
              <c:xMode val="factor"/>
              <c:yMode val="factor"/>
              <c:x val="-0.027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856737"/>
        <c:crosses val="autoZero"/>
        <c:auto val="1"/>
        <c:lblOffset val="100"/>
        <c:noMultiLvlLbl val="0"/>
      </c:catAx>
      <c:valAx>
        <c:axId val="4856737"/>
        <c:scaling>
          <c:orientation val="minMax"/>
          <c:max val="6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Импеданс</a:t>
                </a:r>
              </a:p>
            </c:rich>
          </c:tx>
          <c:layout>
            <c:manualLayout>
              <c:xMode val="factor"/>
              <c:yMode val="factor"/>
              <c:x val="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5278880"/>
        <c:crossesAt val="1"/>
        <c:crossBetween val="midCat"/>
        <c:dispUnits/>
      </c:valAx>
      <c:spPr>
        <a:gradFill rotWithShape="1">
          <a:gsLst>
            <a:gs pos="0">
              <a:srgbClr val="FFCC00"/>
            </a:gs>
            <a:gs pos="100000">
              <a:srgbClr val="CC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55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Зависимость КСВ от частоты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805"/>
          <c:w val="0.98975"/>
          <c:h val="0.88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КСВ от частоты'!$G$11:$Q$11</c:f>
              <c:numCache>
                <c:ptCount val="11"/>
                <c:pt idx="0">
                  <c:v>3.5</c:v>
                </c:pt>
                <c:pt idx="1">
                  <c:v>3.53</c:v>
                </c:pt>
                <c:pt idx="2">
                  <c:v>3.56</c:v>
                </c:pt>
                <c:pt idx="3">
                  <c:v>3.59</c:v>
                </c:pt>
                <c:pt idx="4">
                  <c:v>3.62</c:v>
                </c:pt>
                <c:pt idx="5">
                  <c:v>3.65</c:v>
                </c:pt>
                <c:pt idx="6">
                  <c:v>3.68</c:v>
                </c:pt>
                <c:pt idx="7">
                  <c:v>3.71</c:v>
                </c:pt>
                <c:pt idx="8">
                  <c:v>3.74</c:v>
                </c:pt>
                <c:pt idx="9">
                  <c:v>3.77</c:v>
                </c:pt>
                <c:pt idx="10">
                  <c:v>3.8</c:v>
                </c:pt>
              </c:numCache>
            </c:numRef>
          </c:cat>
          <c:val>
            <c:numRef>
              <c:f>'Зависимость КСВ от частоты'!$G$46:$Q$46</c:f>
              <c:numCache>
                <c:ptCount val="11"/>
                <c:pt idx="0">
                  <c:v>2.40591367927276</c:v>
                </c:pt>
                <c:pt idx="1">
                  <c:v>1.7850070931072224</c:v>
                </c:pt>
                <c:pt idx="2">
                  <c:v>1.3010193519874909</c:v>
                </c:pt>
                <c:pt idx="3">
                  <c:v>1.1920297997082117</c:v>
                </c:pt>
                <c:pt idx="4">
                  <c:v>1.6443812678483407</c:v>
                </c:pt>
                <c:pt idx="5">
                  <c:v>2.1471005356379185</c:v>
                </c:pt>
                <c:pt idx="6">
                  <c:v>2.924931134522305</c:v>
                </c:pt>
                <c:pt idx="7">
                  <c:v>2.6391686539713435</c:v>
                </c:pt>
                <c:pt idx="8">
                  <c:v>2.882347538046031</c:v>
                </c:pt>
                <c:pt idx="9">
                  <c:v>2.942830850705939</c:v>
                </c:pt>
                <c:pt idx="10">
                  <c:v>0</c:v>
                </c:pt>
              </c:numCache>
            </c:numRef>
          </c:val>
          <c:smooth val="1"/>
        </c:ser>
        <c:axId val="43710634"/>
        <c:axId val="57851387"/>
      </c:lineChart>
      <c:catAx>
        <c:axId val="4371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Частота (MHz)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7851387"/>
        <c:crossesAt val="1"/>
        <c:auto val="1"/>
        <c:lblOffset val="100"/>
        <c:noMultiLvlLbl val="0"/>
      </c:catAx>
      <c:valAx>
        <c:axId val="57851387"/>
        <c:scaling>
          <c:orientation val="minMax"/>
          <c:max val="2.5"/>
          <c:min val="1"/>
        </c:scaling>
        <c:axPos val="l"/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43710634"/>
        <c:crossesAt val="1"/>
        <c:crossBetween val="midCat"/>
        <c:dispUnits/>
        <c:majorUnit val="0.1"/>
        <c:minorUnit val="0.05"/>
      </c:valAx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525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1323975</xdr:colOff>
      <xdr:row>0</xdr:row>
      <xdr:rowOff>133350</xdr:rowOff>
    </xdr:from>
    <xdr:to>
      <xdr:col>15</xdr:col>
      <xdr:colOff>466725</xdr:colOff>
      <xdr:row>34</xdr:row>
      <xdr:rowOff>333375</xdr:rowOff>
    </xdr:to>
    <xdr:graphicFrame>
      <xdr:nvGraphicFramePr>
        <xdr:cNvPr id="1" name="Chart 1"/>
        <xdr:cNvGraphicFramePr/>
      </xdr:nvGraphicFramePr>
      <xdr:xfrm>
        <a:off x="2524125" y="133350"/>
        <a:ext cx="57531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152400</xdr:rowOff>
    </xdr:from>
    <xdr:to>
      <xdr:col>4</xdr:col>
      <xdr:colOff>1314450</xdr:colOff>
      <xdr:row>25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52400"/>
          <a:ext cx="23050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4</xdr:row>
      <xdr:rowOff>19050</xdr:rowOff>
    </xdr:from>
    <xdr:to>
      <xdr:col>16</xdr:col>
      <xdr:colOff>4848225</xdr:colOff>
      <xdr:row>21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752475"/>
          <a:ext cx="4838700" cy="2876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12</xdr:row>
      <xdr:rowOff>9525</xdr:rowOff>
    </xdr:from>
    <xdr:to>
      <xdr:col>16</xdr:col>
      <xdr:colOff>428625</xdr:colOff>
      <xdr:row>36</xdr:row>
      <xdr:rowOff>447675</xdr:rowOff>
    </xdr:to>
    <xdr:graphicFrame>
      <xdr:nvGraphicFramePr>
        <xdr:cNvPr id="1" name="Chart 3"/>
        <xdr:cNvGraphicFramePr/>
      </xdr:nvGraphicFramePr>
      <xdr:xfrm>
        <a:off x="2828925" y="1943100"/>
        <a:ext cx="53625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16</xdr:row>
      <xdr:rowOff>66675</xdr:rowOff>
    </xdr:from>
    <xdr:to>
      <xdr:col>4</xdr:col>
      <xdr:colOff>1095375</xdr:colOff>
      <xdr:row>16</xdr:row>
      <xdr:rowOff>66675</xdr:rowOff>
    </xdr:to>
    <xdr:sp>
      <xdr:nvSpPr>
        <xdr:cNvPr id="2" name="Line 4"/>
        <xdr:cNvSpPr>
          <a:spLocks/>
        </xdr:cNvSpPr>
      </xdr:nvSpPr>
      <xdr:spPr>
        <a:xfrm>
          <a:off x="257175" y="2676525"/>
          <a:ext cx="202882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104775</xdr:rowOff>
    </xdr:from>
    <xdr:to>
      <xdr:col>4</xdr:col>
      <xdr:colOff>1095375</xdr:colOff>
      <xdr:row>13</xdr:row>
      <xdr:rowOff>104775</xdr:rowOff>
    </xdr:to>
    <xdr:sp>
      <xdr:nvSpPr>
        <xdr:cNvPr id="3" name="Line 5"/>
        <xdr:cNvSpPr>
          <a:spLocks/>
        </xdr:cNvSpPr>
      </xdr:nvSpPr>
      <xdr:spPr>
        <a:xfrm>
          <a:off x="304800" y="2228850"/>
          <a:ext cx="1981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3.625" style="0" customWidth="1"/>
    <col min="3" max="3" width="6.25390625" style="0" customWidth="1"/>
    <col min="4" max="4" width="3.125" style="0" customWidth="1"/>
    <col min="5" max="5" width="23.00390625" style="0" customWidth="1"/>
    <col min="6" max="16" width="6.375" style="0" customWidth="1"/>
    <col min="17" max="17" width="64.125" style="0" customWidth="1"/>
    <col min="18" max="18" width="2.25390625" style="0" customWidth="1"/>
  </cols>
  <sheetData>
    <row r="1" spans="1:18" ht="13.5" thickBot="1">
      <c r="A1" s="8"/>
      <c r="B1" s="8"/>
      <c r="C1" s="27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>
      <c r="A2" s="143"/>
      <c r="B2" s="94"/>
      <c r="C2" s="95"/>
      <c r="D2" s="95"/>
      <c r="E2" s="95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111"/>
      <c r="R2" s="4"/>
    </row>
    <row r="3" spans="1:18" ht="18">
      <c r="A3" s="143"/>
      <c r="B3" s="97"/>
      <c r="C3" s="92"/>
      <c r="D3" s="92"/>
      <c r="E3" s="92"/>
      <c r="F3" s="70"/>
      <c r="G3" s="70"/>
      <c r="H3" s="70"/>
      <c r="I3" s="70"/>
      <c r="J3" s="70"/>
      <c r="K3" s="70"/>
      <c r="L3" s="70"/>
      <c r="M3" s="53"/>
      <c r="N3" s="53"/>
      <c r="O3" s="53"/>
      <c r="P3" s="53"/>
      <c r="Q3" s="112"/>
      <c r="R3" s="4"/>
    </row>
    <row r="4" spans="1:18" ht="13.5" thickBot="1">
      <c r="A4" s="143"/>
      <c r="B4" s="97"/>
      <c r="C4" s="92"/>
      <c r="D4" s="92"/>
      <c r="E4" s="92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113"/>
      <c r="R4" s="4"/>
    </row>
    <row r="5" spans="1:18" ht="12.75">
      <c r="A5" s="143"/>
      <c r="B5" s="97"/>
      <c r="C5" s="92"/>
      <c r="D5" s="92"/>
      <c r="E5" s="92"/>
      <c r="F5" s="45">
        <f>'Зависимость КСВ от частоты'!G7</f>
        <v>15.36</v>
      </c>
      <c r="G5" s="45">
        <f>'Зависимость КСВ от частоты'!H7</f>
        <v>15.04</v>
      </c>
      <c r="H5" s="45">
        <f>'Зависимость КСВ от частоты'!I7</f>
        <v>14.64</v>
      </c>
      <c r="I5" s="45">
        <f>'Зависимость КСВ от частоты'!J7</f>
        <v>13.7</v>
      </c>
      <c r="J5" s="45">
        <f>'Зависимость КСВ от частоты'!K7</f>
        <v>13.05</v>
      </c>
      <c r="K5" s="45">
        <f>'Зависимость КСВ от частоты'!L7</f>
        <v>12.8</v>
      </c>
      <c r="L5" s="45">
        <f>'Зависимость КСВ от частоты'!M7</f>
        <v>13.28</v>
      </c>
      <c r="M5" s="45">
        <f>'Зависимость КСВ от частоты'!N7</f>
        <v>13.06</v>
      </c>
      <c r="N5" s="45">
        <f>'Зависимость КСВ от частоты'!O7</f>
        <v>13.11</v>
      </c>
      <c r="O5" s="45">
        <f>'Зависимость КСВ от частоты'!P7</f>
        <v>13.28</v>
      </c>
      <c r="P5" s="45">
        <f>'Зависимость КСВ от частоты'!Q7</f>
        <v>0</v>
      </c>
      <c r="Q5" s="115"/>
      <c r="R5" s="4"/>
    </row>
    <row r="6" spans="1:18" ht="12.75">
      <c r="A6" s="143"/>
      <c r="B6" s="97"/>
      <c r="C6" s="92"/>
      <c r="D6" s="92"/>
      <c r="E6" s="92"/>
      <c r="F6" s="45">
        <f>'Зависимость КСВ от частоты'!G8</f>
        <v>9.41</v>
      </c>
      <c r="G6" s="45">
        <f>'Зависимость КСВ от частоты'!H8</f>
        <v>10.64</v>
      </c>
      <c r="H6" s="45">
        <f>'Зависимость КСВ от частоты'!I8</f>
        <v>11.69</v>
      </c>
      <c r="I6" s="45">
        <f>'Зависимость КСВ от частоты'!J8</f>
        <v>12.65</v>
      </c>
      <c r="J6" s="45">
        <f>'Зависимость КСВ от частоты'!K8</f>
        <v>12.85</v>
      </c>
      <c r="K6" s="45">
        <f>'Зависимость КСВ от частоты'!L8</f>
        <v>11.8</v>
      </c>
      <c r="L6" s="45">
        <f>'Зависимость КСВ от частоты'!M8</f>
        <v>9.33</v>
      </c>
      <c r="M6" s="45">
        <f>'Зависимость КСВ от частоты'!N8</f>
        <v>10.19</v>
      </c>
      <c r="N6" s="45">
        <f>'Зависимость КСВ от частоты'!O8</f>
        <v>9.67</v>
      </c>
      <c r="O6" s="45">
        <f>'Зависимость КСВ от частоты'!P8</f>
        <v>8.96</v>
      </c>
      <c r="P6" s="45">
        <f>'Зависимость КСВ от частоты'!Q8</f>
        <v>0</v>
      </c>
      <c r="Q6" s="115"/>
      <c r="R6" s="4"/>
    </row>
    <row r="7" spans="1:18" ht="12.75">
      <c r="A7" s="143"/>
      <c r="B7" s="97"/>
      <c r="C7" s="92"/>
      <c r="D7" s="92"/>
      <c r="E7" s="92"/>
      <c r="F7" s="45">
        <f>'Зависимость КСВ от частоты'!G9</f>
        <v>6.88</v>
      </c>
      <c r="G7" s="45">
        <f>'Зависимость КСВ от частоты'!H9</f>
        <v>6.04</v>
      </c>
      <c r="H7" s="45">
        <f>'Зависимость КСВ от частоты'!I9</f>
        <v>6.1</v>
      </c>
      <c r="I7" s="45">
        <f>'Зависимость КСВ от частоты'!J9</f>
        <v>7.61</v>
      </c>
      <c r="J7" s="45">
        <f>'Зависимость КСВ от частоты'!K9</f>
        <v>10.22</v>
      </c>
      <c r="K7" s="45">
        <f>'Зависимость КСВ от частоты'!L9</f>
        <v>12.66</v>
      </c>
      <c r="L7" s="45">
        <f>'Зависимость КСВ от частоты'!M9</f>
        <v>14.64</v>
      </c>
      <c r="M7" s="45">
        <f>'Зависимость КСВ от частоты'!N9</f>
        <v>14.2</v>
      </c>
      <c r="N7" s="45">
        <f>'Зависимость КСВ от частоты'!O9</f>
        <v>14.77</v>
      </c>
      <c r="O7" s="45">
        <f>'Зависимость КСВ от частоты'!P9</f>
        <v>14.62</v>
      </c>
      <c r="P7" s="45">
        <f>'Зависимость КСВ от частоты'!Q9</f>
        <v>0</v>
      </c>
      <c r="Q7" s="116"/>
      <c r="R7" s="143"/>
    </row>
    <row r="8" spans="1:18" ht="12.75">
      <c r="A8" s="143"/>
      <c r="B8" s="97"/>
      <c r="C8" s="92"/>
      <c r="D8" s="92"/>
      <c r="E8" s="9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117"/>
      <c r="R8" s="143"/>
    </row>
    <row r="9" spans="1:18" ht="12.75">
      <c r="A9" s="143"/>
      <c r="B9" s="97"/>
      <c r="C9" s="92"/>
      <c r="D9" s="92"/>
      <c r="E9" s="92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87"/>
      <c r="R9" s="143"/>
    </row>
    <row r="10" spans="1:18" ht="12.75">
      <c r="A10" s="143"/>
      <c r="B10" s="97"/>
      <c r="C10" s="92"/>
      <c r="D10" s="92"/>
      <c r="E10" s="92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87"/>
      <c r="R10" s="143"/>
    </row>
    <row r="11" spans="1:18" ht="12.75">
      <c r="A11" s="143"/>
      <c r="B11" s="97"/>
      <c r="C11" s="92"/>
      <c r="D11" s="92"/>
      <c r="E11" s="92"/>
      <c r="F11" s="41">
        <f aca="true" t="shared" si="0" ref="F11:P11">(POWER(F5/17,$G23))*17</f>
        <v>15.422455433224087</v>
      </c>
      <c r="G11" s="41">
        <f t="shared" si="0"/>
        <v>15.113876865905466</v>
      </c>
      <c r="H11" s="41">
        <f t="shared" si="0"/>
        <v>14.727783470879029</v>
      </c>
      <c r="I11" s="41">
        <f t="shared" si="0"/>
        <v>13.818779954375042</v>
      </c>
      <c r="J11" s="41">
        <f t="shared" si="0"/>
        <v>13.188762512252696</v>
      </c>
      <c r="K11" s="41">
        <f t="shared" si="0"/>
        <v>12.946117002948661</v>
      </c>
      <c r="L11" s="41">
        <f t="shared" si="0"/>
        <v>13.411832129009866</v>
      </c>
      <c r="M11" s="41">
        <f t="shared" si="0"/>
        <v>13.19846444177126</v>
      </c>
      <c r="N11" s="41">
        <f t="shared" si="0"/>
        <v>13.246969636913407</v>
      </c>
      <c r="O11" s="41">
        <f t="shared" si="0"/>
        <v>13.411832129009866</v>
      </c>
      <c r="P11" s="41">
        <f t="shared" si="0"/>
        <v>0</v>
      </c>
      <c r="Q11" s="84"/>
      <c r="R11" s="143"/>
    </row>
    <row r="12" spans="1:18" ht="12.75">
      <c r="A12" s="143"/>
      <c r="B12" s="97"/>
      <c r="C12" s="92"/>
      <c r="D12" s="92"/>
      <c r="E12" s="92"/>
      <c r="F12" s="41">
        <f aca="true" t="shared" si="1" ref="F12:P12">(POWER(F6/17,$G23))*17</f>
        <v>9.635272359760084</v>
      </c>
      <c r="G12" s="41">
        <f t="shared" si="1"/>
        <v>10.841313912638556</v>
      </c>
      <c r="H12" s="41">
        <f t="shared" si="1"/>
        <v>11.866424696372645</v>
      </c>
      <c r="I12" s="41">
        <f t="shared" si="1"/>
        <v>12.800438911886765</v>
      </c>
      <c r="J12" s="41">
        <f t="shared" si="1"/>
        <v>12.994661154027888</v>
      </c>
      <c r="K12" s="41">
        <f t="shared" si="1"/>
        <v>11.97359829666216</v>
      </c>
      <c r="L12" s="41">
        <f t="shared" si="1"/>
        <v>9.55662038193039</v>
      </c>
      <c r="M12" s="41">
        <f t="shared" si="1"/>
        <v>10.400762357926208</v>
      </c>
      <c r="N12" s="41">
        <f t="shared" si="1"/>
        <v>9.890707805295479</v>
      </c>
      <c r="O12" s="41">
        <f t="shared" si="1"/>
        <v>9.192500160651113</v>
      </c>
      <c r="P12" s="41">
        <f t="shared" si="1"/>
        <v>0</v>
      </c>
      <c r="Q12" s="84"/>
      <c r="R12" s="143"/>
    </row>
    <row r="13" spans="1:18" ht="12.75">
      <c r="A13" s="143"/>
      <c r="B13" s="97"/>
      <c r="C13" s="92"/>
      <c r="D13" s="92"/>
      <c r="E13" s="92"/>
      <c r="F13" s="41">
        <f aca="true" t="shared" si="2" ref="F13:P13">(POWER(F7/17,$G23))*17</f>
        <v>7.133503153414012</v>
      </c>
      <c r="G13" s="41">
        <f t="shared" si="2"/>
        <v>6.295256323358939</v>
      </c>
      <c r="H13" s="41">
        <f t="shared" si="2"/>
        <v>6.355278669383051</v>
      </c>
      <c r="I13" s="41">
        <f t="shared" si="2"/>
        <v>7.858636976629911</v>
      </c>
      <c r="J13" s="41">
        <f t="shared" si="2"/>
        <v>10.430156306549915</v>
      </c>
      <c r="K13" s="41">
        <f t="shared" si="2"/>
        <v>12.810152925424546</v>
      </c>
      <c r="L13" s="41">
        <f t="shared" si="2"/>
        <v>14.727783470879029</v>
      </c>
      <c r="M13" s="41">
        <f t="shared" si="2"/>
        <v>14.302592575013346</v>
      </c>
      <c r="N13" s="41">
        <f t="shared" si="2"/>
        <v>14.8533095604867</v>
      </c>
      <c r="O13" s="41">
        <f t="shared" si="2"/>
        <v>14.708467817029797</v>
      </c>
      <c r="P13" s="41">
        <f t="shared" si="2"/>
        <v>0</v>
      </c>
      <c r="Q13" s="84"/>
      <c r="R13" s="143"/>
    </row>
    <row r="14" spans="1:18" ht="12.75">
      <c r="A14" s="143"/>
      <c r="B14" s="97"/>
      <c r="C14" s="92"/>
      <c r="D14" s="92"/>
      <c r="E14" s="92"/>
      <c r="F14" s="41">
        <f aca="true" t="shared" si="3" ref="F14:P14">1000000/(6.28*F36*$F19*F12)</f>
        <v>5.329354314891247</v>
      </c>
      <c r="G14" s="41">
        <f t="shared" si="3"/>
        <v>4.696237036999554</v>
      </c>
      <c r="H14" s="41">
        <f t="shared" si="3"/>
        <v>4.254384608806942</v>
      </c>
      <c r="I14" s="41">
        <f t="shared" si="3"/>
        <v>3.910995573832618</v>
      </c>
      <c r="J14" s="41">
        <f t="shared" si="3"/>
        <v>3.8206134869105353</v>
      </c>
      <c r="K14" s="41">
        <f t="shared" si="3"/>
        <v>4.112340681620895</v>
      </c>
      <c r="L14" s="41">
        <f t="shared" si="3"/>
        <v>5.110395133023746</v>
      </c>
      <c r="M14" s="41">
        <f t="shared" si="3"/>
        <v>4.657657517723694</v>
      </c>
      <c r="N14" s="41">
        <f t="shared" si="3"/>
        <v>4.858561005197863</v>
      </c>
      <c r="O14" s="41">
        <f t="shared" si="3"/>
        <v>5.185989558689662</v>
      </c>
      <c r="P14" s="41" t="e">
        <f t="shared" si="3"/>
        <v>#DIV/0!</v>
      </c>
      <c r="Q14" s="84"/>
      <c r="R14" s="143"/>
    </row>
    <row r="15" spans="1:18" ht="12.75">
      <c r="A15" s="143"/>
      <c r="B15" s="97"/>
      <c r="C15" s="92"/>
      <c r="D15" s="92"/>
      <c r="E15" s="92"/>
      <c r="F15" s="54">
        <f>SQRT(ABS((F13*F13)-(F16*F16)))</f>
        <v>5.198905717703199</v>
      </c>
      <c r="G15" s="54">
        <f aca="true" t="shared" si="4" ref="G15:P15">SQRT(ABS((G13*G13)-(G16*G16)))</f>
        <v>5.369139670501582</v>
      </c>
      <c r="H15" s="54">
        <f t="shared" si="4"/>
        <v>6.174629975574366</v>
      </c>
      <c r="I15" s="54">
        <f t="shared" si="4"/>
        <v>7.74120267218237</v>
      </c>
      <c r="J15" s="54">
        <f t="shared" si="4"/>
        <v>9.636671750392969</v>
      </c>
      <c r="K15" s="54">
        <f t="shared" si="4"/>
        <v>11.401220675151825</v>
      </c>
      <c r="L15" s="54">
        <f t="shared" si="4"/>
        <v>13.107500944239916</v>
      </c>
      <c r="M15" s="54">
        <f t="shared" si="4"/>
        <v>12.657291240068709</v>
      </c>
      <c r="N15" s="54">
        <f t="shared" si="4"/>
        <v>12.976442235045733</v>
      </c>
      <c r="O15" s="54">
        <f t="shared" si="4"/>
        <v>13.15482404374404</v>
      </c>
      <c r="P15" s="54" t="e">
        <f t="shared" si="4"/>
        <v>#DIV/0!</v>
      </c>
      <c r="Q15" s="85"/>
      <c r="R15" s="143"/>
    </row>
    <row r="16" spans="1:18" ht="12.75">
      <c r="A16" s="143"/>
      <c r="B16" s="97"/>
      <c r="C16" s="92"/>
      <c r="D16" s="92"/>
      <c r="E16" s="92"/>
      <c r="F16" s="56">
        <f>((F11*F11)-(F12*F12)-(F13*F13))/(2*F12)</f>
        <v>4.884490411312182</v>
      </c>
      <c r="G16" s="56">
        <f aca="true" t="shared" si="5" ref="G16:P16">((G11*G11)-(G12*G12)-(G13*G13))/(2*G12)</f>
        <v>3.28672958660077</v>
      </c>
      <c r="H16" s="56">
        <f t="shared" si="5"/>
        <v>1.5044971353424754</v>
      </c>
      <c r="I16" s="56">
        <f t="shared" si="5"/>
        <v>-1.3534978088831322</v>
      </c>
      <c r="J16" s="56">
        <f t="shared" si="5"/>
        <v>-3.9903280760159388</v>
      </c>
      <c r="K16" s="56">
        <f t="shared" si="5"/>
        <v>-5.840563764676628</v>
      </c>
      <c r="L16" s="56">
        <f t="shared" si="5"/>
        <v>-6.715729667120858</v>
      </c>
      <c r="M16" s="56">
        <f t="shared" si="5"/>
        <v>-6.660115076401219</v>
      </c>
      <c r="N16" s="56">
        <f t="shared" si="5"/>
        <v>-7.227222967375983</v>
      </c>
      <c r="O16" s="56">
        <f t="shared" si="5"/>
        <v>-6.579485534807036</v>
      </c>
      <c r="P16" s="56" t="e">
        <f t="shared" si="5"/>
        <v>#DIV/0!</v>
      </c>
      <c r="Q16" s="86"/>
      <c r="R16" s="143"/>
    </row>
    <row r="17" spans="1:18" ht="12.75">
      <c r="A17" s="143"/>
      <c r="B17" s="97"/>
      <c r="C17" s="92"/>
      <c r="D17" s="92"/>
      <c r="E17" s="92"/>
      <c r="F17" s="54">
        <f aca="true" t="shared" si="6" ref="F17:P17">SQRT(((F40-$G21)*(F40-$G21)+(F42*F42))/((F40+$G21)*(F40+$G21)+(F42*F42)))</f>
        <v>0.4127860573298375</v>
      </c>
      <c r="G17" s="54">
        <f t="shared" si="6"/>
        <v>0.28186897442741987</v>
      </c>
      <c r="H17" s="54">
        <f t="shared" si="6"/>
        <v>0.13082000015666384</v>
      </c>
      <c r="I17" s="54">
        <f t="shared" si="6"/>
        <v>0.08760364468301145</v>
      </c>
      <c r="J17" s="54">
        <f t="shared" si="6"/>
        <v>0.24367941025866352</v>
      </c>
      <c r="K17" s="54">
        <f t="shared" si="6"/>
        <v>0.36449440449966447</v>
      </c>
      <c r="L17" s="54">
        <f t="shared" si="6"/>
        <v>0.49043691941274886</v>
      </c>
      <c r="M17" s="54">
        <f t="shared" si="6"/>
        <v>0.45042393190064317</v>
      </c>
      <c r="N17" s="54">
        <f t="shared" si="6"/>
        <v>0.4848477679031816</v>
      </c>
      <c r="O17" s="54">
        <f t="shared" si="6"/>
        <v>0.49275024069523216</v>
      </c>
      <c r="P17" s="54" t="e">
        <f t="shared" si="6"/>
        <v>#DIV/0!</v>
      </c>
      <c r="Q17" s="85"/>
      <c r="R17" s="143"/>
    </row>
    <row r="18" spans="1:18" ht="12.75">
      <c r="A18" s="143"/>
      <c r="B18" s="97"/>
      <c r="C18" s="92"/>
      <c r="D18" s="92"/>
      <c r="E18" s="92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84"/>
      <c r="R18" s="143"/>
    </row>
    <row r="19" spans="1:18" ht="12.75">
      <c r="A19" s="143"/>
      <c r="B19" s="97"/>
      <c r="C19" s="92"/>
      <c r="D19" s="92"/>
      <c r="E19" s="92"/>
      <c r="F19" s="41">
        <f>'Зависимость КСВ от частоты'!C18</f>
        <v>886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84"/>
      <c r="R19" s="143"/>
    </row>
    <row r="20" spans="1:18" ht="12.75">
      <c r="A20" s="143"/>
      <c r="B20" s="97"/>
      <c r="C20" s="92"/>
      <c r="D20" s="92"/>
      <c r="E20" s="92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87"/>
      <c r="R20" s="143"/>
    </row>
    <row r="21" spans="1:18" ht="12.75">
      <c r="A21" s="143"/>
      <c r="B21" s="97"/>
      <c r="C21" s="92"/>
      <c r="D21" s="92"/>
      <c r="E21" s="92"/>
      <c r="F21" s="55" t="s">
        <v>4</v>
      </c>
      <c r="G21" s="48">
        <f>'Зависимость КСВ от частоты'!C20</f>
        <v>30</v>
      </c>
      <c r="H21" s="41"/>
      <c r="I21" s="41"/>
      <c r="J21" s="41"/>
      <c r="K21" s="41"/>
      <c r="L21" s="41"/>
      <c r="M21" s="41"/>
      <c r="N21" s="41"/>
      <c r="O21" s="41"/>
      <c r="P21" s="41"/>
      <c r="Q21" s="84"/>
      <c r="R21" s="143"/>
    </row>
    <row r="22" spans="1:18" ht="13.5" thickBot="1">
      <c r="A22" s="143"/>
      <c r="B22" s="97"/>
      <c r="C22" s="92"/>
      <c r="D22" s="92"/>
      <c r="E22" s="92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84"/>
      <c r="R22" s="143"/>
    </row>
    <row r="23" spans="1:18" ht="12.75">
      <c r="A23" s="143"/>
      <c r="B23" s="97"/>
      <c r="C23" s="92"/>
      <c r="D23" s="92"/>
      <c r="E23" s="92"/>
      <c r="F23" s="55" t="s">
        <v>15</v>
      </c>
      <c r="G23" s="44">
        <f>'Зависимость КСВ от частоты'!C22</f>
        <v>0.96</v>
      </c>
      <c r="H23" s="41"/>
      <c r="I23" s="41"/>
      <c r="J23" s="41"/>
      <c r="K23" s="41"/>
      <c r="L23" s="41"/>
      <c r="M23" s="41"/>
      <c r="N23" s="41"/>
      <c r="O23" s="41"/>
      <c r="P23" s="41"/>
      <c r="Q23" s="114"/>
      <c r="R23" s="143"/>
    </row>
    <row r="24" spans="1:18" ht="12.75">
      <c r="A24" s="143"/>
      <c r="B24" s="97"/>
      <c r="C24" s="92"/>
      <c r="D24" s="92"/>
      <c r="E24" s="92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84"/>
      <c r="R24" s="143"/>
    </row>
    <row r="25" spans="1:18" ht="12.75">
      <c r="A25" s="143"/>
      <c r="B25" s="97"/>
      <c r="C25" s="92"/>
      <c r="D25" s="92"/>
      <c r="E25" s="92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84"/>
      <c r="R25" s="143"/>
    </row>
    <row r="26" spans="1:18" ht="13.5" thickBot="1">
      <c r="A26" s="143"/>
      <c r="B26" s="98"/>
      <c r="C26" s="93"/>
      <c r="D26" s="93"/>
      <c r="E26" s="93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84"/>
      <c r="R26" s="143"/>
    </row>
    <row r="27" spans="1:18" ht="12.75">
      <c r="A27" s="143"/>
      <c r="B27" s="150"/>
      <c r="C27" s="151"/>
      <c r="D27" s="151"/>
      <c r="E27" s="152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87"/>
      <c r="R27" s="143"/>
    </row>
    <row r="28" spans="1:18" ht="12.75">
      <c r="A28" s="143"/>
      <c r="B28" s="153"/>
      <c r="C28" s="154"/>
      <c r="D28" s="154"/>
      <c r="E28" s="155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87"/>
      <c r="R28" s="143"/>
    </row>
    <row r="29" spans="1:18" ht="12.75">
      <c r="A29" s="143"/>
      <c r="B29" s="153"/>
      <c r="C29" s="154"/>
      <c r="D29" s="154"/>
      <c r="E29" s="155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87"/>
      <c r="R29" s="143"/>
    </row>
    <row r="30" spans="1:18" ht="12.75">
      <c r="A30" s="143"/>
      <c r="B30" s="153"/>
      <c r="C30" s="154"/>
      <c r="D30" s="154"/>
      <c r="E30" s="155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87"/>
      <c r="R30" s="143"/>
    </row>
    <row r="31" spans="1:18" ht="12.75">
      <c r="A31" s="143"/>
      <c r="B31" s="153"/>
      <c r="C31" s="154"/>
      <c r="D31" s="154"/>
      <c r="E31" s="155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87"/>
      <c r="R31" s="143"/>
    </row>
    <row r="32" spans="1:18" ht="12.75">
      <c r="A32" s="143"/>
      <c r="B32" s="153"/>
      <c r="C32" s="154"/>
      <c r="D32" s="154"/>
      <c r="E32" s="155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87"/>
      <c r="R32" s="143"/>
    </row>
    <row r="33" spans="1:18" ht="12.75">
      <c r="A33" s="143"/>
      <c r="B33" s="153"/>
      <c r="C33" s="154"/>
      <c r="D33" s="154"/>
      <c r="E33" s="155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87"/>
      <c r="R33" s="143"/>
    </row>
    <row r="34" spans="1:18" ht="12.75">
      <c r="A34" s="143"/>
      <c r="B34" s="153"/>
      <c r="C34" s="154"/>
      <c r="D34" s="154"/>
      <c r="E34" s="155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87"/>
      <c r="R34" s="143"/>
    </row>
    <row r="35" spans="1:18" ht="29.25" customHeight="1" thickBot="1">
      <c r="A35" s="143"/>
      <c r="B35" s="153"/>
      <c r="C35" s="154"/>
      <c r="D35" s="154"/>
      <c r="E35" s="155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88"/>
      <c r="R35" s="143"/>
    </row>
    <row r="36" spans="1:18" ht="17.25" customHeight="1" thickBot="1">
      <c r="A36" s="143"/>
      <c r="B36" s="156" t="s">
        <v>6</v>
      </c>
      <c r="C36" s="157"/>
      <c r="D36" s="157"/>
      <c r="E36" s="157"/>
      <c r="F36" s="106">
        <f>'Зависимость КСВ от частоты'!G11</f>
        <v>3.5</v>
      </c>
      <c r="G36" s="106">
        <f>'Зависимость КСВ от частоты'!H11</f>
        <v>3.53</v>
      </c>
      <c r="H36" s="106">
        <f>'Зависимость КСВ от частоты'!I11</f>
        <v>3.56</v>
      </c>
      <c r="I36" s="106">
        <f>'Зависимость КСВ от частоты'!J11</f>
        <v>3.59</v>
      </c>
      <c r="J36" s="106">
        <f>'Зависимость КСВ от частоты'!K11</f>
        <v>3.62</v>
      </c>
      <c r="K36" s="106">
        <f>'Зависимость КСВ от частоты'!L11</f>
        <v>3.65</v>
      </c>
      <c r="L36" s="106">
        <f>'Зависимость КСВ от частоты'!M11</f>
        <v>3.68</v>
      </c>
      <c r="M36" s="106">
        <f>'Зависимость КСВ от частоты'!N11</f>
        <v>3.71</v>
      </c>
      <c r="N36" s="106">
        <f>'Зависимость КСВ от частоты'!O11</f>
        <v>3.74</v>
      </c>
      <c r="O36" s="106">
        <f>'Зависимость КСВ от частоты'!P11</f>
        <v>3.77</v>
      </c>
      <c r="P36" s="106">
        <f>'Зависимость КСВ от частоты'!Q11</f>
        <v>3.8</v>
      </c>
      <c r="Q36" s="110"/>
      <c r="R36" s="143"/>
    </row>
    <row r="37" spans="1:18" ht="12.75">
      <c r="A37" s="143"/>
      <c r="B37" s="136" t="s">
        <v>8</v>
      </c>
      <c r="C37" s="137"/>
      <c r="D37" s="137"/>
      <c r="E37" s="138"/>
      <c r="F37" s="68">
        <f aca="true" t="shared" si="7" ref="F37:P37">ABS(1000000/(6.28*F36*F42))</f>
        <v>1747.746559390639</v>
      </c>
      <c r="G37" s="42">
        <f t="shared" si="7"/>
        <v>2922.4808045531804</v>
      </c>
      <c r="H37" s="42">
        <f t="shared" si="7"/>
        <v>6988.1504151836725</v>
      </c>
      <c r="I37" s="42">
        <f t="shared" si="7"/>
        <v>8379.170473345723</v>
      </c>
      <c r="J37" s="42">
        <f t="shared" si="7"/>
        <v>2885.2940317538746</v>
      </c>
      <c r="K37" s="42">
        <f t="shared" si="7"/>
        <v>1816.3671382209516</v>
      </c>
      <c r="L37" s="42">
        <f t="shared" si="7"/>
        <v>1260.796082940059</v>
      </c>
      <c r="M37" s="42">
        <f t="shared" si="7"/>
        <v>1383.621055103746</v>
      </c>
      <c r="N37" s="42">
        <f t="shared" si="7"/>
        <v>1212.5220371710036</v>
      </c>
      <c r="O37" s="42">
        <f t="shared" si="7"/>
        <v>1237.8711221797298</v>
      </c>
      <c r="P37" s="42" t="e">
        <f t="shared" si="7"/>
        <v>#DIV/0!</v>
      </c>
      <c r="Q37" s="82" t="s">
        <v>25</v>
      </c>
      <c r="R37" s="143"/>
    </row>
    <row r="38" spans="1:18" ht="13.5" thickBot="1">
      <c r="A38" s="143"/>
      <c r="B38" s="139" t="s">
        <v>7</v>
      </c>
      <c r="C38" s="140"/>
      <c r="D38" s="140"/>
      <c r="E38" s="141"/>
      <c r="F38" s="69">
        <f>ABS(F42/(6.28*F36))</f>
        <v>1.1843121041661282</v>
      </c>
      <c r="G38" s="43">
        <f aca="true" t="shared" si="8" ref="G38:P38">ABS(G42/(6.28*G36))</f>
        <v>0.6962731282003558</v>
      </c>
      <c r="H38" s="43">
        <f t="shared" si="8"/>
        <v>0.28629810422758006</v>
      </c>
      <c r="I38" s="43">
        <f t="shared" si="8"/>
        <v>0.23479605147588295</v>
      </c>
      <c r="J38" s="43">
        <f t="shared" si="8"/>
        <v>0.6706153563194681</v>
      </c>
      <c r="K38" s="43">
        <f t="shared" si="8"/>
        <v>1.0478312526429014</v>
      </c>
      <c r="L38" s="43">
        <f t="shared" si="8"/>
        <v>1.4850470872662358</v>
      </c>
      <c r="M38" s="43">
        <f t="shared" si="8"/>
        <v>1.3314220069061518</v>
      </c>
      <c r="N38" s="43">
        <f t="shared" si="8"/>
        <v>1.49502297784169</v>
      </c>
      <c r="O38" s="43">
        <f t="shared" si="8"/>
        <v>1.4411944485064352</v>
      </c>
      <c r="P38" s="43" t="e">
        <f t="shared" si="8"/>
        <v>#DIV/0!</v>
      </c>
      <c r="Q38" s="82" t="s">
        <v>26</v>
      </c>
      <c r="R38" s="143"/>
    </row>
    <row r="39" spans="1:18" ht="8.25" customHeight="1" thickBot="1">
      <c r="A39" s="143"/>
      <c r="B39" s="19"/>
      <c r="C39" s="32" t="s">
        <v>2</v>
      </c>
      <c r="D39" s="22"/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79"/>
      <c r="R39" s="143"/>
    </row>
    <row r="40" spans="1:18" ht="13.5" thickBot="1">
      <c r="A40" s="143"/>
      <c r="B40" s="142" t="s">
        <v>13</v>
      </c>
      <c r="C40" s="158"/>
      <c r="D40" s="158"/>
      <c r="E40" s="159"/>
      <c r="F40" s="71">
        <f>F14*F15</f>
        <v>27.706810619354318</v>
      </c>
      <c r="G40" s="71">
        <f aca="true" t="shared" si="9" ref="G40:P40">G14*G15</f>
        <v>25.21475257743311</v>
      </c>
      <c r="H40" s="71">
        <f t="shared" si="9"/>
        <v>26.269250733161563</v>
      </c>
      <c r="I40" s="71">
        <f t="shared" si="9"/>
        <v>30.275809387046483</v>
      </c>
      <c r="J40" s="71">
        <f t="shared" si="9"/>
        <v>36.81799805848113</v>
      </c>
      <c r="K40" s="71">
        <f t="shared" si="9"/>
        <v>46.8857036025641</v>
      </c>
      <c r="L40" s="71">
        <f t="shared" si="9"/>
        <v>66.98450903154783</v>
      </c>
      <c r="M40" s="71">
        <f t="shared" si="9"/>
        <v>58.95332769832427</v>
      </c>
      <c r="N40" s="71">
        <f t="shared" si="9"/>
        <v>63.0468362293958</v>
      </c>
      <c r="O40" s="71">
        <f t="shared" si="9"/>
        <v>68.2207801372563</v>
      </c>
      <c r="P40" s="71" t="e">
        <f t="shared" si="9"/>
        <v>#DIV/0!</v>
      </c>
      <c r="Q40" s="160" t="s">
        <v>27</v>
      </c>
      <c r="R40" s="143"/>
    </row>
    <row r="41" spans="1:18" ht="7.5" customHeight="1" thickBot="1">
      <c r="A41" s="143"/>
      <c r="B41" s="19"/>
      <c r="C41" s="33" t="s">
        <v>1</v>
      </c>
      <c r="D41" s="13"/>
      <c r="E41" s="13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160"/>
      <c r="R41" s="143"/>
    </row>
    <row r="42" spans="1:18" ht="15" customHeight="1" thickBot="1">
      <c r="A42" s="143"/>
      <c r="B42" s="144" t="s">
        <v>14</v>
      </c>
      <c r="C42" s="145"/>
      <c r="D42" s="145"/>
      <c r="E42" s="146"/>
      <c r="F42" s="73">
        <f>(F14*F16)*-1</f>
        <v>-26.0311800495715</v>
      </c>
      <c r="G42" s="73">
        <f aca="true" t="shared" si="10" ref="G42:P42">(G14*G16)*-1</f>
        <v>-15.435261215196768</v>
      </c>
      <c r="H42" s="73">
        <f t="shared" si="10"/>
        <v>-6.400709456595162</v>
      </c>
      <c r="I42" s="73">
        <f t="shared" si="10"/>
        <v>5.293523939734077</v>
      </c>
      <c r="J42" s="73">
        <f t="shared" si="10"/>
        <v>15.245501264424263</v>
      </c>
      <c r="K42" s="73">
        <f t="shared" si="10"/>
        <v>24.01838797308059</v>
      </c>
      <c r="L42" s="73">
        <f t="shared" si="10"/>
        <v>34.32003220555762</v>
      </c>
      <c r="M42" s="73">
        <f t="shared" si="10"/>
        <v>31.02053505450505</v>
      </c>
      <c r="N42" s="73">
        <f t="shared" si="10"/>
        <v>35.11390368516334</v>
      </c>
      <c r="O42" s="73">
        <f t="shared" si="10"/>
        <v>34.121143285058956</v>
      </c>
      <c r="P42" s="73" t="e">
        <f t="shared" si="10"/>
        <v>#DIV/0!</v>
      </c>
      <c r="Q42" s="160"/>
      <c r="R42" s="143"/>
    </row>
    <row r="43" spans="1:18" ht="13.5" thickBot="1">
      <c r="A43" s="143"/>
      <c r="B43" s="24"/>
      <c r="C43" s="34"/>
      <c r="D43" s="23"/>
      <c r="E43" s="23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80"/>
      <c r="R43" s="143"/>
    </row>
    <row r="44" spans="1:18" ht="21" customHeight="1" thickBot="1">
      <c r="A44" s="143"/>
      <c r="B44" s="147" t="s">
        <v>0</v>
      </c>
      <c r="C44" s="148"/>
      <c r="D44" s="148"/>
      <c r="E44" s="149"/>
      <c r="F44" s="74">
        <f>(1+F17)/(1-F17)</f>
        <v>2.405913679272765</v>
      </c>
      <c r="G44" s="74">
        <f aca="true" t="shared" si="11" ref="G44:P44">(1+G17)/(1-G17)</f>
        <v>1.7850070931072226</v>
      </c>
      <c r="H44" s="74">
        <f t="shared" si="11"/>
        <v>1.3010193519874902</v>
      </c>
      <c r="I44" s="74">
        <f t="shared" si="11"/>
        <v>1.1920297997082108</v>
      </c>
      <c r="J44" s="74">
        <f t="shared" si="11"/>
        <v>1.6443812678483403</v>
      </c>
      <c r="K44" s="74">
        <f t="shared" si="11"/>
        <v>2.1471005356379185</v>
      </c>
      <c r="L44" s="74">
        <f t="shared" si="11"/>
        <v>2.924931134522305</v>
      </c>
      <c r="M44" s="74">
        <f t="shared" si="11"/>
        <v>2.6391686539713435</v>
      </c>
      <c r="N44" s="74">
        <f t="shared" si="11"/>
        <v>2.8823475380460306</v>
      </c>
      <c r="O44" s="74">
        <f t="shared" si="11"/>
        <v>2.9428308507059384</v>
      </c>
      <c r="P44" s="74" t="e">
        <f t="shared" si="11"/>
        <v>#DIV/0!</v>
      </c>
      <c r="Q44" s="83" t="s">
        <v>28</v>
      </c>
      <c r="R44" s="143"/>
    </row>
    <row r="45" spans="1:18" ht="13.5" thickBot="1">
      <c r="A45" s="143"/>
      <c r="B45" s="20"/>
      <c r="C45" s="35" t="s">
        <v>5</v>
      </c>
      <c r="D45" s="21"/>
      <c r="E45" s="21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99"/>
      <c r="R45" s="143"/>
    </row>
    <row r="46" spans="1:18" ht="12.75">
      <c r="A46" s="143"/>
      <c r="B46" s="10"/>
      <c r="C46" s="36"/>
      <c r="D46" s="9"/>
      <c r="E46" s="9"/>
      <c r="F46" s="18">
        <f aca="true" t="shared" si="12" ref="F46:L46">F44*10</f>
        <v>24.05913679272765</v>
      </c>
      <c r="G46" s="18">
        <f t="shared" si="12"/>
        <v>17.850070931072224</v>
      </c>
      <c r="H46" s="18">
        <f t="shared" si="12"/>
        <v>13.010193519874901</v>
      </c>
      <c r="I46" s="18">
        <f t="shared" si="12"/>
        <v>11.920297997082107</v>
      </c>
      <c r="J46" s="18">
        <f t="shared" si="12"/>
        <v>16.443812678483404</v>
      </c>
      <c r="K46" s="18">
        <f t="shared" si="12"/>
        <v>21.471005356379184</v>
      </c>
      <c r="L46" s="18">
        <f t="shared" si="12"/>
        <v>29.24931134522305</v>
      </c>
      <c r="M46" s="18"/>
      <c r="N46" s="18"/>
      <c r="O46" s="18"/>
      <c r="P46" s="18"/>
      <c r="Q46" s="18"/>
      <c r="R46" s="143"/>
    </row>
  </sheetData>
  <mergeCells count="10">
    <mergeCell ref="R7:R46"/>
    <mergeCell ref="B36:E36"/>
    <mergeCell ref="B37:E37"/>
    <mergeCell ref="B38:E38"/>
    <mergeCell ref="B40:E40"/>
    <mergeCell ref="Q40:Q42"/>
    <mergeCell ref="A2:A46"/>
    <mergeCell ref="B42:E42"/>
    <mergeCell ref="B44:E44"/>
    <mergeCell ref="B27:E3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27">
      <selection activeCell="Q9" sqref="Q9"/>
    </sheetView>
  </sheetViews>
  <sheetFormatPr defaultColWidth="9.00390625" defaultRowHeight="12.75"/>
  <cols>
    <col min="1" max="1" width="2.25390625" style="0" customWidth="1"/>
    <col min="2" max="2" width="3.75390625" style="0" customWidth="1"/>
    <col min="3" max="3" width="6.25390625" style="37" customWidth="1"/>
    <col min="4" max="4" width="3.375" style="0" customWidth="1"/>
    <col min="5" max="5" width="21.125" style="0" customWidth="1"/>
    <col min="6" max="6" width="1.37890625" style="0" customWidth="1"/>
    <col min="7" max="17" width="6.375" style="0" customWidth="1"/>
    <col min="18" max="18" width="64.625" style="0" customWidth="1"/>
    <col min="19" max="19" width="2.375" style="0" customWidth="1"/>
  </cols>
  <sheetData>
    <row r="1" spans="1:19" ht="13.5" thickBot="1">
      <c r="A1" s="8"/>
      <c r="B1" s="8"/>
      <c r="C1" s="27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9" customHeight="1">
      <c r="A2" s="143"/>
      <c r="B2" s="15"/>
      <c r="C2" s="28"/>
      <c r="D2" s="14"/>
      <c r="E2" s="14"/>
      <c r="F2" s="14"/>
      <c r="G2" s="16"/>
      <c r="H2" s="16"/>
      <c r="I2" s="16"/>
      <c r="J2" s="16"/>
      <c r="K2" s="16"/>
      <c r="L2" s="16"/>
      <c r="M2" s="16"/>
      <c r="N2" s="5"/>
      <c r="O2" s="5"/>
      <c r="P2" s="5"/>
      <c r="Q2" s="5"/>
      <c r="R2" s="107"/>
      <c r="S2" s="4"/>
    </row>
    <row r="3" spans="1:19" ht="9" customHeight="1">
      <c r="A3" s="143"/>
      <c r="B3" s="17"/>
      <c r="C3" s="46"/>
      <c r="D3" s="47"/>
      <c r="E3" s="47"/>
      <c r="F3" s="47"/>
      <c r="G3" s="6"/>
      <c r="H3" s="6"/>
      <c r="I3" s="6"/>
      <c r="J3" s="6"/>
      <c r="K3" s="6"/>
      <c r="L3" s="6"/>
      <c r="M3" s="6"/>
      <c r="N3" s="50"/>
      <c r="O3" s="50"/>
      <c r="P3" s="50"/>
      <c r="Q3" s="50"/>
      <c r="R3" s="108"/>
      <c r="S3" s="4"/>
    </row>
    <row r="4" spans="1:19" ht="9" customHeight="1">
      <c r="A4" s="143"/>
      <c r="B4" s="17"/>
      <c r="C4" s="46"/>
      <c r="D4" s="47"/>
      <c r="E4" s="47"/>
      <c r="F4" s="47"/>
      <c r="G4" s="6"/>
      <c r="H4" s="6"/>
      <c r="I4" s="6"/>
      <c r="J4" s="6"/>
      <c r="K4" s="6"/>
      <c r="L4" s="6"/>
      <c r="M4" s="6"/>
      <c r="N4" s="50"/>
      <c r="O4" s="50"/>
      <c r="P4" s="50"/>
      <c r="Q4" s="50"/>
      <c r="R4" s="108"/>
      <c r="S4" s="4"/>
    </row>
    <row r="5" spans="1:19" ht="18">
      <c r="A5" s="143"/>
      <c r="B5" s="17"/>
      <c r="C5" s="75" t="s">
        <v>44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109"/>
      <c r="S5" s="4"/>
    </row>
    <row r="6" spans="1:19" ht="13.5" thickBot="1">
      <c r="A6" s="143"/>
      <c r="B6" s="17"/>
      <c r="C6" s="29"/>
      <c r="D6" s="11"/>
      <c r="E6" s="11"/>
      <c r="F6" s="11"/>
      <c r="G6" s="6"/>
      <c r="H6" s="6"/>
      <c r="I6" s="6"/>
      <c r="J6" s="6"/>
      <c r="K6" s="6"/>
      <c r="L6" s="6"/>
      <c r="M6" s="6"/>
      <c r="N6" s="50"/>
      <c r="O6" s="50"/>
      <c r="P6" s="50"/>
      <c r="Q6" s="50"/>
      <c r="R6" s="108"/>
      <c r="S6" s="4"/>
    </row>
    <row r="7" spans="1:19" ht="12.75" customHeight="1" thickBot="1">
      <c r="A7" s="143"/>
      <c r="B7" s="182" t="s">
        <v>21</v>
      </c>
      <c r="C7" s="183"/>
      <c r="D7" s="183"/>
      <c r="E7" s="183"/>
      <c r="F7" s="12"/>
      <c r="G7" s="100">
        <v>15.36</v>
      </c>
      <c r="H7" s="100">
        <v>15.04</v>
      </c>
      <c r="I7" s="101">
        <v>14.64</v>
      </c>
      <c r="J7" s="101">
        <v>13.7</v>
      </c>
      <c r="K7" s="101">
        <v>13.05</v>
      </c>
      <c r="L7" s="101">
        <v>12.8</v>
      </c>
      <c r="M7" s="101">
        <v>13.28</v>
      </c>
      <c r="N7" s="101">
        <v>13.06</v>
      </c>
      <c r="O7" s="101">
        <v>13.11</v>
      </c>
      <c r="P7" s="100">
        <v>13.28</v>
      </c>
      <c r="Q7" s="100"/>
      <c r="R7" s="178" t="s">
        <v>29</v>
      </c>
      <c r="S7" s="4"/>
    </row>
    <row r="8" spans="1:19" ht="13.5" thickBot="1">
      <c r="A8" s="143"/>
      <c r="B8" s="182" t="s">
        <v>23</v>
      </c>
      <c r="C8" s="183"/>
      <c r="D8" s="183"/>
      <c r="E8" s="183"/>
      <c r="F8" s="12"/>
      <c r="G8" s="102">
        <v>9.41</v>
      </c>
      <c r="H8" s="103">
        <v>10.64</v>
      </c>
      <c r="I8" s="100">
        <v>11.69</v>
      </c>
      <c r="J8" s="100">
        <v>12.65</v>
      </c>
      <c r="K8" s="100">
        <v>12.85</v>
      </c>
      <c r="L8" s="100">
        <v>11.8</v>
      </c>
      <c r="M8" s="100">
        <v>9.33</v>
      </c>
      <c r="N8" s="100">
        <v>10.19</v>
      </c>
      <c r="O8" s="100">
        <v>9.67</v>
      </c>
      <c r="P8" s="100">
        <v>8.96</v>
      </c>
      <c r="Q8" s="102"/>
      <c r="R8" s="179"/>
      <c r="S8" s="4"/>
    </row>
    <row r="9" spans="1:19" ht="13.5" thickBot="1">
      <c r="A9" s="143"/>
      <c r="B9" s="182" t="s">
        <v>24</v>
      </c>
      <c r="C9" s="183"/>
      <c r="D9" s="183"/>
      <c r="E9" s="183"/>
      <c r="F9" s="12"/>
      <c r="G9" s="101">
        <v>6.88</v>
      </c>
      <c r="H9" s="104">
        <v>6.04</v>
      </c>
      <c r="I9" s="100">
        <v>6.1</v>
      </c>
      <c r="J9" s="100">
        <v>7.61</v>
      </c>
      <c r="K9" s="100">
        <v>10.22</v>
      </c>
      <c r="L9" s="100">
        <v>12.66</v>
      </c>
      <c r="M9" s="100">
        <v>14.64</v>
      </c>
      <c r="N9" s="100">
        <v>14.2</v>
      </c>
      <c r="O9" s="100">
        <v>14.77</v>
      </c>
      <c r="P9" s="100">
        <v>14.62</v>
      </c>
      <c r="Q9" s="101"/>
      <c r="R9" s="179"/>
      <c r="S9" s="143"/>
    </row>
    <row r="10" spans="1:19" ht="13.5" customHeight="1" thickBot="1">
      <c r="A10" s="143"/>
      <c r="B10" s="26"/>
      <c r="C10" s="30"/>
      <c r="D10" s="12"/>
      <c r="E10" s="12"/>
      <c r="F10" s="12"/>
      <c r="G10" s="6"/>
      <c r="H10" s="6"/>
      <c r="I10" s="6"/>
      <c r="J10" s="6"/>
      <c r="K10" s="6"/>
      <c r="L10" s="6"/>
      <c r="M10" s="6">
        <v>9.41</v>
      </c>
      <c r="N10" s="6"/>
      <c r="O10" s="6"/>
      <c r="P10" s="6"/>
      <c r="Q10" s="6"/>
      <c r="R10" s="180" t="s">
        <v>30</v>
      </c>
      <c r="S10" s="143"/>
    </row>
    <row r="11" spans="1:19" ht="13.5" thickBot="1">
      <c r="A11" s="143"/>
      <c r="B11" s="182" t="s">
        <v>22</v>
      </c>
      <c r="C11" s="183"/>
      <c r="D11" s="183"/>
      <c r="E11" s="183"/>
      <c r="F11" s="12"/>
      <c r="G11" s="105">
        <v>3.5</v>
      </c>
      <c r="H11" s="105">
        <v>3.53</v>
      </c>
      <c r="I11" s="105">
        <v>3.56</v>
      </c>
      <c r="J11" s="105">
        <v>3.59</v>
      </c>
      <c r="K11" s="105">
        <v>3.62</v>
      </c>
      <c r="L11" s="105">
        <v>3.65</v>
      </c>
      <c r="M11" s="105">
        <v>3.68</v>
      </c>
      <c r="N11" s="105">
        <v>3.71</v>
      </c>
      <c r="O11" s="105">
        <v>3.74</v>
      </c>
      <c r="P11" s="105">
        <v>3.77</v>
      </c>
      <c r="Q11" s="105">
        <v>3.8</v>
      </c>
      <c r="R11" s="180"/>
      <c r="S11" s="143"/>
    </row>
    <row r="12" spans="1:19" ht="13.5" thickBot="1">
      <c r="A12" s="143"/>
      <c r="B12" s="17"/>
      <c r="C12" s="66"/>
      <c r="D12" s="67"/>
      <c r="E12" s="67"/>
      <c r="F12" s="6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180"/>
      <c r="S12" s="143"/>
    </row>
    <row r="13" spans="1:19" ht="15" customHeight="1">
      <c r="A13" s="143"/>
      <c r="B13" s="118"/>
      <c r="C13" s="119"/>
      <c r="D13" s="120"/>
      <c r="E13" s="120"/>
      <c r="F13" s="63"/>
      <c r="G13" s="64">
        <f>(POWER(G7,$C22))</f>
        <v>13.770051580729001</v>
      </c>
      <c r="H13" s="64">
        <f aca="true" t="shared" si="0" ref="H13:Q13">(POWER(H7,$C22))</f>
        <v>13.494534961012855</v>
      </c>
      <c r="I13" s="64">
        <f t="shared" si="0"/>
        <v>13.149808663212081</v>
      </c>
      <c r="J13" s="64">
        <f t="shared" si="0"/>
        <v>12.338198257623944</v>
      </c>
      <c r="K13" s="64">
        <f t="shared" si="0"/>
        <v>11.775682599054127</v>
      </c>
      <c r="L13" s="64">
        <f t="shared" si="0"/>
        <v>11.559034790057977</v>
      </c>
      <c r="M13" s="64">
        <f t="shared" si="0"/>
        <v>11.974851929913239</v>
      </c>
      <c r="N13" s="64">
        <f t="shared" si="0"/>
        <v>11.784345037437024</v>
      </c>
      <c r="O13" s="64">
        <f t="shared" si="0"/>
        <v>11.8276532539485</v>
      </c>
      <c r="P13" s="64">
        <f t="shared" si="0"/>
        <v>11.974851929913239</v>
      </c>
      <c r="Q13" s="64">
        <f t="shared" si="0"/>
        <v>0</v>
      </c>
      <c r="R13" s="179" t="s">
        <v>31</v>
      </c>
      <c r="S13" s="143"/>
    </row>
    <row r="14" spans="1:19" ht="12.75">
      <c r="A14" s="143"/>
      <c r="B14" s="121"/>
      <c r="C14" s="122"/>
      <c r="D14" s="123"/>
      <c r="E14" s="123"/>
      <c r="F14" s="25"/>
      <c r="G14" s="41">
        <f>(POWER(G8,$C22))</f>
        <v>8.602923053513553</v>
      </c>
      <c r="H14" s="41">
        <f aca="true" t="shared" si="1" ref="H14:Q14">(POWER(H8,$C22))</f>
        <v>9.67974603177048</v>
      </c>
      <c r="I14" s="41">
        <f t="shared" si="1"/>
        <v>10.595023655952856</v>
      </c>
      <c r="J14" s="41">
        <f t="shared" si="1"/>
        <v>11.428965046184187</v>
      </c>
      <c r="K14" s="41">
        <f t="shared" si="1"/>
        <v>11.6023777886614</v>
      </c>
      <c r="L14" s="41">
        <f t="shared" si="1"/>
        <v>10.690714384998492</v>
      </c>
      <c r="M14" s="41">
        <f t="shared" si="1"/>
        <v>8.532698062666238</v>
      </c>
      <c r="N14" s="41">
        <f t="shared" si="1"/>
        <v>9.286396369738664</v>
      </c>
      <c r="O14" s="41">
        <f t="shared" si="1"/>
        <v>8.83099045016114</v>
      </c>
      <c r="P14" s="41">
        <f t="shared" si="1"/>
        <v>8.207590672969996</v>
      </c>
      <c r="Q14" s="41">
        <f t="shared" si="1"/>
        <v>0</v>
      </c>
      <c r="R14" s="179"/>
      <c r="S14" s="143"/>
    </row>
    <row r="15" spans="1:19" ht="12.75">
      <c r="A15" s="143"/>
      <c r="B15" s="184" t="s">
        <v>11</v>
      </c>
      <c r="C15" s="185"/>
      <c r="D15" s="185"/>
      <c r="E15" s="185"/>
      <c r="F15" s="57"/>
      <c r="G15" s="41">
        <f>(POWER(G9,$C22))</f>
        <v>6.369200209338462</v>
      </c>
      <c r="H15" s="41">
        <f aca="true" t="shared" si="2" ref="H15:Q15">(POWER(H9,$C22))</f>
        <v>5.620765426225075</v>
      </c>
      <c r="I15" s="41">
        <f t="shared" si="2"/>
        <v>5.674356814725241</v>
      </c>
      <c r="J15" s="41">
        <f t="shared" si="2"/>
        <v>7.016641221040369</v>
      </c>
      <c r="K15" s="41">
        <f t="shared" si="2"/>
        <v>9.312640970701349</v>
      </c>
      <c r="L15" s="41">
        <f t="shared" si="2"/>
        <v>11.437638273871585</v>
      </c>
      <c r="M15" s="41">
        <f t="shared" si="2"/>
        <v>13.149808663212081</v>
      </c>
      <c r="N15" s="41">
        <f t="shared" si="2"/>
        <v>12.770173877228917</v>
      </c>
      <c r="O15" s="41">
        <f t="shared" si="2"/>
        <v>13.261885545917877</v>
      </c>
      <c r="P15" s="41">
        <f t="shared" si="2"/>
        <v>13.132562541090277</v>
      </c>
      <c r="Q15" s="41">
        <f t="shared" si="2"/>
        <v>0</v>
      </c>
      <c r="R15" s="180" t="s">
        <v>32</v>
      </c>
      <c r="S15" s="143"/>
    </row>
    <row r="16" spans="1:19" ht="12.75">
      <c r="A16" s="143"/>
      <c r="B16" s="184" t="s">
        <v>12</v>
      </c>
      <c r="C16" s="185"/>
      <c r="D16" s="185"/>
      <c r="E16" s="185"/>
      <c r="F16" s="57"/>
      <c r="G16" s="41">
        <f>1000000/(6.28*G11*$C18*G14)</f>
        <v>5.968875928126291</v>
      </c>
      <c r="H16" s="41">
        <f aca="true" t="shared" si="3" ref="H16:Q16">1000000/(6.28*H11*$C18*H14)</f>
        <v>5.25978468434666</v>
      </c>
      <c r="I16" s="41">
        <f t="shared" si="3"/>
        <v>4.764910039766598</v>
      </c>
      <c r="J16" s="41">
        <f t="shared" si="3"/>
        <v>4.380314378878813</v>
      </c>
      <c r="K16" s="41">
        <f t="shared" si="3"/>
        <v>4.2790864568666445</v>
      </c>
      <c r="L16" s="41">
        <f t="shared" si="3"/>
        <v>4.605820865427359</v>
      </c>
      <c r="M16" s="41">
        <f t="shared" si="3"/>
        <v>5.723641681598658</v>
      </c>
      <c r="N16" s="41">
        <f t="shared" si="3"/>
        <v>5.2165756293058045</v>
      </c>
      <c r="O16" s="41">
        <f t="shared" si="3"/>
        <v>5.441587501177502</v>
      </c>
      <c r="P16" s="41">
        <f t="shared" si="3"/>
        <v>5.808307425513834</v>
      </c>
      <c r="Q16" s="41" t="e">
        <f t="shared" si="3"/>
        <v>#DIV/0!</v>
      </c>
      <c r="R16" s="180"/>
      <c r="S16" s="143"/>
    </row>
    <row r="17" spans="1:19" ht="13.5" customHeight="1" thickBot="1">
      <c r="A17" s="143"/>
      <c r="B17" s="188"/>
      <c r="C17" s="189"/>
      <c r="D17" s="189"/>
      <c r="E17" s="189"/>
      <c r="F17" s="31"/>
      <c r="G17" s="54">
        <f>SQRT(ABS((G15*G15)-(G18*G18)))</f>
        <v>4.641880808544782</v>
      </c>
      <c r="H17" s="54">
        <f aca="true" t="shared" si="4" ref="H17:Q17">SQRT(ABS((H15*H15)-(H18*H18)))</f>
        <v>4.793875432291604</v>
      </c>
      <c r="I17" s="54">
        <f t="shared" si="4"/>
        <v>5.51306331366716</v>
      </c>
      <c r="J17" s="54">
        <f t="shared" si="4"/>
        <v>6.911789147608141</v>
      </c>
      <c r="K17" s="54">
        <f t="shared" si="4"/>
        <v>8.60417250962512</v>
      </c>
      <c r="L17" s="54">
        <f t="shared" si="4"/>
        <v>10.179662859774238</v>
      </c>
      <c r="M17" s="54">
        <f t="shared" si="4"/>
        <v>11.703127616618822</v>
      </c>
      <c r="N17" s="54">
        <f t="shared" si="4"/>
        <v>11.30115460554906</v>
      </c>
      <c r="O17" s="54">
        <f t="shared" si="4"/>
        <v>11.586110894247886</v>
      </c>
      <c r="P17" s="54">
        <f t="shared" si="4"/>
        <v>11.745380390436402</v>
      </c>
      <c r="Q17" s="54" t="e">
        <f t="shared" si="4"/>
        <v>#DIV/0!</v>
      </c>
      <c r="R17" s="179" t="s">
        <v>33</v>
      </c>
      <c r="S17" s="143"/>
    </row>
    <row r="18" spans="1:19" ht="13.5" thickBot="1">
      <c r="A18" s="143"/>
      <c r="B18" s="126" t="s">
        <v>3</v>
      </c>
      <c r="C18" s="130">
        <v>886</v>
      </c>
      <c r="D18" s="127" t="s">
        <v>9</v>
      </c>
      <c r="E18" s="124" t="s">
        <v>17</v>
      </c>
      <c r="F18" s="57"/>
      <c r="G18" s="56">
        <f>((G13*G13)-(G14*G14)-(G15*G15))/(2*G14)</f>
        <v>4.36115281386708</v>
      </c>
      <c r="H18" s="56">
        <f aca="true" t="shared" si="5" ref="H18:Q18">((H13*H13)-(H14*H14)-(H15*H15))/(2*H14)</f>
        <v>2.9345804327566376</v>
      </c>
      <c r="I18" s="56">
        <f t="shared" si="5"/>
        <v>1.3433012172688803</v>
      </c>
      <c r="J18" s="56">
        <f t="shared" si="5"/>
        <v>-1.2084803696416486</v>
      </c>
      <c r="K18" s="56">
        <f t="shared" si="5"/>
        <v>-3.562793464936851</v>
      </c>
      <c r="L18" s="56">
        <f t="shared" si="5"/>
        <v>-5.214789865878122</v>
      </c>
      <c r="M18" s="56">
        <f t="shared" si="5"/>
        <v>-5.99618811147727</v>
      </c>
      <c r="N18" s="56">
        <f t="shared" si="5"/>
        <v>-5.946532219381066</v>
      </c>
      <c r="O18" s="56">
        <f t="shared" si="5"/>
        <v>-6.452878627342679</v>
      </c>
      <c r="P18" s="56">
        <f t="shared" si="5"/>
        <v>-5.8745415463335995</v>
      </c>
      <c r="Q18" s="56" t="e">
        <f t="shared" si="5"/>
        <v>#DIV/0!</v>
      </c>
      <c r="R18" s="179"/>
      <c r="S18" s="143"/>
    </row>
    <row r="19" spans="1:19" ht="13.5" thickBot="1">
      <c r="A19" s="143"/>
      <c r="B19" s="125"/>
      <c r="C19" s="131"/>
      <c r="D19" s="123"/>
      <c r="E19" s="123"/>
      <c r="F19" s="25"/>
      <c r="G19" s="54">
        <f>SQRT(((G42-$C20)*(G42-$C20)+(G44*G44))/((G42+$C20)*(G42+$C20)+(G44*G44)))</f>
        <v>0.4127860573298366</v>
      </c>
      <c r="H19" s="54">
        <f aca="true" t="shared" si="6" ref="H19:Q19">SQRT(((H42-$C20)*(H42-$C20)+(H44*H44))/((H42+$C20)*(H42+$C20)+(H44*H44)))</f>
        <v>0.28186897442741976</v>
      </c>
      <c r="I19" s="54">
        <f t="shared" si="6"/>
        <v>0.13082000015666415</v>
      </c>
      <c r="J19" s="54">
        <f t="shared" si="6"/>
        <v>0.08760364468301177</v>
      </c>
      <c r="K19" s="54">
        <f t="shared" si="6"/>
        <v>0.24367941025866355</v>
      </c>
      <c r="L19" s="54">
        <f t="shared" si="6"/>
        <v>0.36449440449966447</v>
      </c>
      <c r="M19" s="54">
        <f t="shared" si="6"/>
        <v>0.490436919412749</v>
      </c>
      <c r="N19" s="54">
        <f t="shared" si="6"/>
        <v>0.45042393190064306</v>
      </c>
      <c r="O19" s="54">
        <f t="shared" si="6"/>
        <v>0.48484776790318174</v>
      </c>
      <c r="P19" s="54">
        <f t="shared" si="6"/>
        <v>0.4927502406952323</v>
      </c>
      <c r="Q19" s="54" t="e">
        <f t="shared" si="6"/>
        <v>#DIV/0!</v>
      </c>
      <c r="R19" s="179"/>
      <c r="S19" s="143"/>
    </row>
    <row r="20" spans="1:19" ht="13.5" customHeight="1" thickBot="1">
      <c r="A20" s="143"/>
      <c r="B20" s="126" t="s">
        <v>19</v>
      </c>
      <c r="C20" s="132">
        <v>30</v>
      </c>
      <c r="D20" s="128" t="s">
        <v>10</v>
      </c>
      <c r="E20" s="129" t="s">
        <v>20</v>
      </c>
      <c r="F20" s="61"/>
      <c r="G20" s="41"/>
      <c r="H20" s="41"/>
      <c r="I20" s="41"/>
      <c r="J20" s="41"/>
      <c r="K20" s="41"/>
      <c r="L20" s="41"/>
      <c r="M20" s="41"/>
      <c r="N20" s="40"/>
      <c r="O20" s="40"/>
      <c r="P20" s="40"/>
      <c r="Q20" s="40"/>
      <c r="R20" s="180" t="s">
        <v>34</v>
      </c>
      <c r="S20" s="143"/>
    </row>
    <row r="21" spans="1:19" ht="13.5" thickBot="1">
      <c r="A21" s="143"/>
      <c r="B21" s="121"/>
      <c r="C21" s="131"/>
      <c r="D21" s="123"/>
      <c r="E21" s="123"/>
      <c r="F21" s="25"/>
      <c r="G21" s="41"/>
      <c r="H21" s="41"/>
      <c r="I21" s="41"/>
      <c r="J21" s="41"/>
      <c r="K21" s="41"/>
      <c r="L21" s="41"/>
      <c r="M21" s="41"/>
      <c r="N21" s="40"/>
      <c r="O21" s="40"/>
      <c r="P21" s="40"/>
      <c r="Q21" s="40"/>
      <c r="R21" s="180"/>
      <c r="S21" s="143"/>
    </row>
    <row r="22" spans="1:19" ht="13.5" thickBot="1">
      <c r="A22" s="143"/>
      <c r="B22" s="126" t="s">
        <v>15</v>
      </c>
      <c r="C22" s="130">
        <v>0.96</v>
      </c>
      <c r="D22" s="185" t="s">
        <v>16</v>
      </c>
      <c r="E22" s="185"/>
      <c r="F22" s="57"/>
      <c r="G22" s="41"/>
      <c r="H22" s="41"/>
      <c r="I22" s="41"/>
      <c r="J22" s="41"/>
      <c r="K22" s="41"/>
      <c r="L22" s="41"/>
      <c r="M22" s="41"/>
      <c r="N22" s="40"/>
      <c r="O22" s="40"/>
      <c r="P22" s="40"/>
      <c r="Q22" s="40"/>
      <c r="R22" s="180"/>
      <c r="S22" s="143"/>
    </row>
    <row r="23" spans="1:19" ht="14.25" customHeight="1" thickBot="1">
      <c r="A23" s="143"/>
      <c r="B23" s="121"/>
      <c r="C23" s="122"/>
      <c r="D23" s="123"/>
      <c r="E23" s="123"/>
      <c r="F23" s="25"/>
      <c r="G23" s="41"/>
      <c r="H23" s="41"/>
      <c r="I23" s="41"/>
      <c r="J23" s="41"/>
      <c r="K23" s="41"/>
      <c r="L23" s="41"/>
      <c r="M23" s="41"/>
      <c r="N23" s="40"/>
      <c r="O23" s="40"/>
      <c r="P23" s="40"/>
      <c r="Q23" s="40"/>
      <c r="R23" s="179" t="s">
        <v>35</v>
      </c>
      <c r="S23" s="143"/>
    </row>
    <row r="24" spans="1:19" ht="12.75" customHeight="1">
      <c r="A24" s="143"/>
      <c r="B24" s="62"/>
      <c r="C24" s="163" t="s">
        <v>42</v>
      </c>
      <c r="D24" s="164"/>
      <c r="E24" s="165"/>
      <c r="F24" s="65"/>
      <c r="G24" s="41"/>
      <c r="H24" s="41"/>
      <c r="I24" s="41"/>
      <c r="J24" s="41"/>
      <c r="K24" s="41"/>
      <c r="L24" s="41"/>
      <c r="M24" s="41"/>
      <c r="N24" s="40"/>
      <c r="O24" s="40"/>
      <c r="P24" s="40"/>
      <c r="Q24" s="40"/>
      <c r="R24" s="179"/>
      <c r="S24" s="143"/>
    </row>
    <row r="25" spans="1:19" ht="5.25" customHeight="1" thickBot="1">
      <c r="A25" s="143"/>
      <c r="B25" s="62"/>
      <c r="C25" s="166"/>
      <c r="D25" s="167"/>
      <c r="E25" s="168"/>
      <c r="F25" s="65"/>
      <c r="G25" s="41"/>
      <c r="H25" s="41"/>
      <c r="I25" s="41"/>
      <c r="J25" s="41"/>
      <c r="K25" s="41"/>
      <c r="L25" s="41"/>
      <c r="M25" s="41"/>
      <c r="N25" s="40"/>
      <c r="O25" s="40"/>
      <c r="P25" s="40"/>
      <c r="Q25" s="40"/>
      <c r="R25" s="89"/>
      <c r="S25" s="143"/>
    </row>
    <row r="26" spans="1:19" ht="12.75">
      <c r="A26" s="143"/>
      <c r="B26" s="62"/>
      <c r="C26" s="169" t="s">
        <v>45</v>
      </c>
      <c r="D26" s="170"/>
      <c r="E26" s="171"/>
      <c r="F26" s="65"/>
      <c r="G26" s="41"/>
      <c r="H26" s="41"/>
      <c r="I26" s="41"/>
      <c r="J26" s="41"/>
      <c r="K26" s="41"/>
      <c r="L26" s="41"/>
      <c r="M26" s="41"/>
      <c r="N26" s="40"/>
      <c r="O26" s="40"/>
      <c r="P26" s="40"/>
      <c r="Q26" s="40"/>
      <c r="R26" s="180" t="s">
        <v>36</v>
      </c>
      <c r="S26" s="143"/>
    </row>
    <row r="27" spans="1:19" ht="12.75">
      <c r="A27" s="143"/>
      <c r="B27" s="62"/>
      <c r="C27" s="172"/>
      <c r="D27" s="173"/>
      <c r="E27" s="174"/>
      <c r="F27" s="65"/>
      <c r="G27" s="41"/>
      <c r="H27" s="41"/>
      <c r="I27" s="41"/>
      <c r="J27" s="41"/>
      <c r="K27" s="41"/>
      <c r="L27" s="41"/>
      <c r="M27" s="41"/>
      <c r="N27" s="40"/>
      <c r="O27" s="40"/>
      <c r="P27" s="40"/>
      <c r="Q27" s="40"/>
      <c r="R27" s="180"/>
      <c r="S27" s="143"/>
    </row>
    <row r="28" spans="1:19" ht="12.75">
      <c r="A28" s="143"/>
      <c r="B28" s="62"/>
      <c r="C28" s="172"/>
      <c r="D28" s="173"/>
      <c r="E28" s="174"/>
      <c r="F28" s="65"/>
      <c r="G28" s="41"/>
      <c r="H28" s="41"/>
      <c r="I28" s="41"/>
      <c r="J28" s="41"/>
      <c r="K28" s="41"/>
      <c r="L28" s="41"/>
      <c r="M28" s="41"/>
      <c r="N28" s="40"/>
      <c r="O28" s="40"/>
      <c r="P28" s="40"/>
      <c r="Q28" s="40"/>
      <c r="R28" s="181" t="s">
        <v>37</v>
      </c>
      <c r="S28" s="143"/>
    </row>
    <row r="29" spans="1:19" ht="12.75">
      <c r="A29" s="143"/>
      <c r="B29" s="62"/>
      <c r="C29" s="172"/>
      <c r="D29" s="173"/>
      <c r="E29" s="174"/>
      <c r="F29" s="65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181"/>
      <c r="S29" s="143"/>
    </row>
    <row r="30" spans="1:19" ht="12.75">
      <c r="A30" s="143"/>
      <c r="B30" s="62"/>
      <c r="C30" s="172"/>
      <c r="D30" s="173"/>
      <c r="E30" s="174"/>
      <c r="F30" s="65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181"/>
      <c r="S30" s="143"/>
    </row>
    <row r="31" spans="1:19" ht="12.75" customHeight="1">
      <c r="A31" s="143"/>
      <c r="B31" s="62"/>
      <c r="C31" s="172"/>
      <c r="D31" s="173"/>
      <c r="E31" s="174"/>
      <c r="F31" s="65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161" t="s">
        <v>38</v>
      </c>
      <c r="S31" s="143"/>
    </row>
    <row r="32" spans="1:19" ht="12.75">
      <c r="A32" s="143"/>
      <c r="B32" s="62"/>
      <c r="C32" s="172"/>
      <c r="D32" s="173"/>
      <c r="E32" s="174"/>
      <c r="F32" s="65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161"/>
      <c r="S32" s="143"/>
    </row>
    <row r="33" spans="1:19" ht="12.75">
      <c r="A33" s="143"/>
      <c r="B33" s="62"/>
      <c r="C33" s="172"/>
      <c r="D33" s="173"/>
      <c r="E33" s="174"/>
      <c r="F33" s="65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161"/>
      <c r="S33" s="143"/>
    </row>
    <row r="34" spans="1:19" ht="12.75">
      <c r="A34" s="143"/>
      <c r="B34" s="62"/>
      <c r="C34" s="172"/>
      <c r="D34" s="173"/>
      <c r="E34" s="174"/>
      <c r="F34" s="65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162" t="s">
        <v>39</v>
      </c>
      <c r="S34" s="143"/>
    </row>
    <row r="35" spans="1:19" ht="12.75">
      <c r="A35" s="143"/>
      <c r="B35" s="62"/>
      <c r="C35" s="172"/>
      <c r="D35" s="173"/>
      <c r="E35" s="174"/>
      <c r="F35" s="65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162"/>
      <c r="S35" s="143"/>
    </row>
    <row r="36" spans="1:19" ht="12.75">
      <c r="A36" s="143"/>
      <c r="B36" s="62"/>
      <c r="C36" s="172"/>
      <c r="D36" s="173"/>
      <c r="E36" s="174"/>
      <c r="F36" s="65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90" t="s">
        <v>40</v>
      </c>
      <c r="S36" s="143"/>
    </row>
    <row r="37" spans="1:19" ht="35.25" customHeight="1" thickBot="1">
      <c r="A37" s="143"/>
      <c r="B37" s="62"/>
      <c r="C37" s="175"/>
      <c r="D37" s="176"/>
      <c r="E37" s="177"/>
      <c r="F37" s="65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91" t="s">
        <v>41</v>
      </c>
      <c r="S37" s="143"/>
    </row>
    <row r="38" spans="1:19" ht="15" customHeight="1">
      <c r="A38" s="143"/>
      <c r="B38" s="76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9"/>
      <c r="S38" s="143"/>
    </row>
    <row r="39" spans="1:19" ht="12.75">
      <c r="A39" s="143"/>
      <c r="B39" s="136" t="s">
        <v>8</v>
      </c>
      <c r="C39" s="137"/>
      <c r="D39" s="137"/>
      <c r="E39" s="137"/>
      <c r="F39" s="59"/>
      <c r="G39" s="51">
        <f>ABS(1000000/(6.28*G11*G44))</f>
        <v>1747.746559390642</v>
      </c>
      <c r="H39" s="51">
        <f aca="true" t="shared" si="7" ref="H39:Q39">ABS(1000000/(6.28*H11*H44))</f>
        <v>2922.480804553183</v>
      </c>
      <c r="I39" s="51">
        <f t="shared" si="7"/>
        <v>6988.1504151836525</v>
      </c>
      <c r="J39" s="51">
        <f t="shared" si="7"/>
        <v>8379.170473345692</v>
      </c>
      <c r="K39" s="51">
        <f t="shared" si="7"/>
        <v>2885.294031753874</v>
      </c>
      <c r="L39" s="51">
        <f t="shared" si="7"/>
        <v>1816.3671382209516</v>
      </c>
      <c r="M39" s="51">
        <f t="shared" si="7"/>
        <v>1260.796082940058</v>
      </c>
      <c r="N39" s="51">
        <f t="shared" si="7"/>
        <v>1383.6210551037468</v>
      </c>
      <c r="O39" s="51">
        <f t="shared" si="7"/>
        <v>1212.522037171003</v>
      </c>
      <c r="P39" s="51">
        <f t="shared" si="7"/>
        <v>1237.8711221797294</v>
      </c>
      <c r="Q39" s="51" t="e">
        <f t="shared" si="7"/>
        <v>#DIV/0!</v>
      </c>
      <c r="R39" s="82" t="s">
        <v>25</v>
      </c>
      <c r="S39" s="143"/>
    </row>
    <row r="40" spans="1:19" ht="14.25" customHeight="1">
      <c r="A40" s="143"/>
      <c r="B40" s="139" t="s">
        <v>7</v>
      </c>
      <c r="C40" s="140"/>
      <c r="D40" s="140"/>
      <c r="E40" s="140"/>
      <c r="F40" s="60"/>
      <c r="G40" s="52">
        <f>ABS(G44/(6.28*G11))</f>
        <v>1.1843121041661262</v>
      </c>
      <c r="H40" s="52">
        <f aca="true" t="shared" si="8" ref="H40:Q40">ABS(H44/(6.28*H11))</f>
        <v>0.6962731282003553</v>
      </c>
      <c r="I40" s="52">
        <f t="shared" si="8"/>
        <v>0.2862981042275809</v>
      </c>
      <c r="J40" s="52">
        <f t="shared" si="8"/>
        <v>0.23479605147588384</v>
      </c>
      <c r="K40" s="52">
        <f t="shared" si="8"/>
        <v>0.6706153563194682</v>
      </c>
      <c r="L40" s="52">
        <f t="shared" si="8"/>
        <v>1.0478312526429014</v>
      </c>
      <c r="M40" s="52">
        <f t="shared" si="8"/>
        <v>1.485047087266237</v>
      </c>
      <c r="N40" s="52">
        <f t="shared" si="8"/>
        <v>1.3314220069061506</v>
      </c>
      <c r="O40" s="52">
        <f t="shared" si="8"/>
        <v>1.4950229778416908</v>
      </c>
      <c r="P40" s="52">
        <f t="shared" si="8"/>
        <v>1.4411944485064359</v>
      </c>
      <c r="Q40" s="52" t="e">
        <f t="shared" si="8"/>
        <v>#DIV/0!</v>
      </c>
      <c r="R40" s="82" t="s">
        <v>26</v>
      </c>
      <c r="S40" s="143"/>
    </row>
    <row r="41" spans="1:19" ht="5.25" customHeight="1">
      <c r="A41" s="143"/>
      <c r="B41" s="19"/>
      <c r="C41" s="32"/>
      <c r="D41" s="22"/>
      <c r="E41" s="22"/>
      <c r="F41" s="22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79"/>
      <c r="S41" s="143"/>
    </row>
    <row r="42" spans="1:19" ht="12.75">
      <c r="A42" s="143"/>
      <c r="B42" s="144" t="s">
        <v>18</v>
      </c>
      <c r="C42" s="145"/>
      <c r="D42" s="145"/>
      <c r="E42" s="145"/>
      <c r="F42" s="58"/>
      <c r="G42" s="133">
        <f>G16*G17</f>
        <v>27.706810619354354</v>
      </c>
      <c r="H42" s="133">
        <f aca="true" t="shared" si="9" ref="H42:Q42">H16*H17</f>
        <v>25.214752577433103</v>
      </c>
      <c r="I42" s="133">
        <f t="shared" si="9"/>
        <v>26.26925073316156</v>
      </c>
      <c r="J42" s="133">
        <f t="shared" si="9"/>
        <v>30.275809387046472</v>
      </c>
      <c r="K42" s="133">
        <f t="shared" si="9"/>
        <v>36.81799805848114</v>
      </c>
      <c r="L42" s="133">
        <f t="shared" si="9"/>
        <v>46.88570360256412</v>
      </c>
      <c r="M42" s="133">
        <f t="shared" si="9"/>
        <v>66.98450903154784</v>
      </c>
      <c r="N42" s="133">
        <f t="shared" si="9"/>
        <v>58.95332769832428</v>
      </c>
      <c r="O42" s="133">
        <f t="shared" si="9"/>
        <v>63.046836229395794</v>
      </c>
      <c r="P42" s="133">
        <f t="shared" si="9"/>
        <v>68.22078013725633</v>
      </c>
      <c r="Q42" s="133" t="e">
        <f t="shared" si="9"/>
        <v>#DIV/0!</v>
      </c>
      <c r="R42" s="160" t="s">
        <v>27</v>
      </c>
      <c r="S42" s="143"/>
    </row>
    <row r="43" spans="1:19" ht="6" customHeight="1">
      <c r="A43" s="143"/>
      <c r="B43" s="19"/>
      <c r="C43" s="33" t="s">
        <v>1</v>
      </c>
      <c r="D43" s="13"/>
      <c r="E43" s="13"/>
      <c r="F43" s="13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160"/>
      <c r="S43" s="143"/>
    </row>
    <row r="44" spans="1:19" ht="12.75">
      <c r="A44" s="143"/>
      <c r="B44" s="144" t="s">
        <v>14</v>
      </c>
      <c r="C44" s="145"/>
      <c r="D44" s="145"/>
      <c r="E44" s="145"/>
      <c r="F44" s="58"/>
      <c r="G44" s="134">
        <f>(G16*G18)*-1</f>
        <v>-26.031180049571454</v>
      </c>
      <c r="H44" s="134">
        <f aca="true" t="shared" si="10" ref="H44:Q44">(H16*H18)*-1</f>
        <v>-15.435261215196755</v>
      </c>
      <c r="I44" s="134">
        <f t="shared" si="10"/>
        <v>-6.40070945659518</v>
      </c>
      <c r="J44" s="134">
        <f t="shared" si="10"/>
        <v>5.293523939734096</v>
      </c>
      <c r="K44" s="134">
        <f t="shared" si="10"/>
        <v>15.245501264424265</v>
      </c>
      <c r="L44" s="134">
        <f t="shared" si="10"/>
        <v>24.01838797308059</v>
      </c>
      <c r="M44" s="134">
        <f t="shared" si="10"/>
        <v>34.320032205557645</v>
      </c>
      <c r="N44" s="134">
        <f t="shared" si="10"/>
        <v>31.020535054505025</v>
      </c>
      <c r="O44" s="134">
        <f t="shared" si="10"/>
        <v>35.113903685163365</v>
      </c>
      <c r="P44" s="134">
        <f t="shared" si="10"/>
        <v>34.12114328505897</v>
      </c>
      <c r="Q44" s="134" t="e">
        <f t="shared" si="10"/>
        <v>#DIV/0!</v>
      </c>
      <c r="R44" s="160"/>
      <c r="S44" s="143"/>
    </row>
    <row r="45" spans="1:19" ht="4.5" customHeight="1">
      <c r="A45" s="143"/>
      <c r="B45" s="24"/>
      <c r="C45" s="34"/>
      <c r="D45" s="23"/>
      <c r="E45" s="23"/>
      <c r="F45" s="23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80"/>
      <c r="S45" s="143"/>
    </row>
    <row r="46" spans="1:19" ht="23.25" customHeight="1">
      <c r="A46" s="143"/>
      <c r="B46" s="186" t="s">
        <v>0</v>
      </c>
      <c r="C46" s="187"/>
      <c r="D46" s="187"/>
      <c r="E46" s="187"/>
      <c r="F46" s="58"/>
      <c r="G46" s="135">
        <f>(1+G19)/(1-G19)</f>
        <v>2.40591367927276</v>
      </c>
      <c r="H46" s="135">
        <f aca="true" t="shared" si="11" ref="H46:Q46">(1+H19)/(1-H19)</f>
        <v>1.7850070931072224</v>
      </c>
      <c r="I46" s="135">
        <f t="shared" si="11"/>
        <v>1.3010193519874909</v>
      </c>
      <c r="J46" s="135">
        <f t="shared" si="11"/>
        <v>1.1920297997082117</v>
      </c>
      <c r="K46" s="135">
        <f t="shared" si="11"/>
        <v>1.6443812678483407</v>
      </c>
      <c r="L46" s="135">
        <f t="shared" si="11"/>
        <v>2.1471005356379185</v>
      </c>
      <c r="M46" s="135">
        <f t="shared" si="11"/>
        <v>2.924931134522305</v>
      </c>
      <c r="N46" s="135">
        <f t="shared" si="11"/>
        <v>2.6391686539713435</v>
      </c>
      <c r="O46" s="135">
        <f t="shared" si="11"/>
        <v>2.882347538046031</v>
      </c>
      <c r="P46" s="135">
        <f t="shared" si="11"/>
        <v>2.942830850705939</v>
      </c>
      <c r="Q46" s="135" t="e">
        <f t="shared" si="11"/>
        <v>#DIV/0!</v>
      </c>
      <c r="R46" s="83" t="s">
        <v>43</v>
      </c>
      <c r="S46" s="143"/>
    </row>
    <row r="47" spans="1:19" ht="6" customHeight="1" thickBot="1">
      <c r="A47" s="143"/>
      <c r="B47" s="20"/>
      <c r="C47" s="35" t="s">
        <v>5</v>
      </c>
      <c r="D47" s="21"/>
      <c r="E47" s="21"/>
      <c r="F47" s="21"/>
      <c r="G47" s="39"/>
      <c r="H47" s="39"/>
      <c r="I47" s="39"/>
      <c r="J47" s="39"/>
      <c r="K47" s="39"/>
      <c r="L47" s="39"/>
      <c r="M47" s="39"/>
      <c r="N47" s="81"/>
      <c r="O47" s="81"/>
      <c r="P47" s="81"/>
      <c r="Q47" s="81"/>
      <c r="R47" s="7"/>
      <c r="S47" s="143"/>
    </row>
    <row r="48" spans="1:19" ht="12.75">
      <c r="A48" s="143"/>
      <c r="B48" s="10"/>
      <c r="C48" s="36"/>
      <c r="D48" s="9"/>
      <c r="E48" s="9"/>
      <c r="F48" s="9"/>
      <c r="G48" s="18">
        <f aca="true" t="shared" si="12" ref="G48:M48">G46*10</f>
        <v>24.0591367927276</v>
      </c>
      <c r="H48" s="18">
        <f t="shared" si="12"/>
        <v>17.850070931072224</v>
      </c>
      <c r="I48" s="18">
        <f t="shared" si="12"/>
        <v>13.010193519874909</v>
      </c>
      <c r="J48" s="18">
        <f t="shared" si="12"/>
        <v>11.920297997082116</v>
      </c>
      <c r="K48" s="18">
        <f t="shared" si="12"/>
        <v>16.443812678483408</v>
      </c>
      <c r="L48" s="18">
        <f t="shared" si="12"/>
        <v>21.471005356379184</v>
      </c>
      <c r="M48" s="18">
        <f t="shared" si="12"/>
        <v>29.24931134522305</v>
      </c>
      <c r="N48" s="9"/>
      <c r="O48" s="9"/>
      <c r="P48" s="9"/>
      <c r="Q48" s="9"/>
      <c r="R48" s="9"/>
      <c r="S48" s="143"/>
    </row>
  </sheetData>
  <mergeCells count="29">
    <mergeCell ref="B17:E17"/>
    <mergeCell ref="D22:E22"/>
    <mergeCell ref="A2:A48"/>
    <mergeCell ref="B40:E40"/>
    <mergeCell ref="B42:E42"/>
    <mergeCell ref="S9:S48"/>
    <mergeCell ref="B7:E7"/>
    <mergeCell ref="B8:E8"/>
    <mergeCell ref="B9:E9"/>
    <mergeCell ref="B11:E11"/>
    <mergeCell ref="B39:E39"/>
    <mergeCell ref="B15:E15"/>
    <mergeCell ref="B46:E46"/>
    <mergeCell ref="B16:E16"/>
    <mergeCell ref="B44:E44"/>
    <mergeCell ref="R42:R44"/>
    <mergeCell ref="R7:R9"/>
    <mergeCell ref="R10:R12"/>
    <mergeCell ref="R13:R14"/>
    <mergeCell ref="R15:R16"/>
    <mergeCell ref="R17:R19"/>
    <mergeCell ref="R20:R22"/>
    <mergeCell ref="R23:R24"/>
    <mergeCell ref="R26:R27"/>
    <mergeCell ref="R28:R30"/>
    <mergeCell ref="R31:R33"/>
    <mergeCell ref="R34:R35"/>
    <mergeCell ref="C24:E25"/>
    <mergeCell ref="C26:E37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</dc:creator>
  <cp:keywords/>
  <dc:description/>
  <cp:lastModifiedBy>алекс</cp:lastModifiedBy>
  <dcterms:created xsi:type="dcterms:W3CDTF">2007-10-20T08:17:47Z</dcterms:created>
  <dcterms:modified xsi:type="dcterms:W3CDTF">2013-08-25T14:47:05Z</dcterms:modified>
  <cp:category/>
  <cp:version/>
  <cp:contentType/>
  <cp:contentStatus/>
</cp:coreProperties>
</file>